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/>
  <mc:AlternateContent xmlns:mc="http://schemas.openxmlformats.org/markup-compatibility/2006">
    <mc:Choice Requires="x15">
      <x15ac:absPath xmlns:x15ac="http://schemas.microsoft.com/office/spreadsheetml/2010/11/ac" url="/Users/macbookair/Desktop/"/>
    </mc:Choice>
  </mc:AlternateContent>
  <xr:revisionPtr revIDLastSave="0" documentId="8_{B6548AA3-3BF9-7747-89E7-DBD3FE543A49}" xr6:coauthVersionLast="40" xr6:coauthVersionMax="40" xr10:uidLastSave="{00000000-0000-0000-0000-000000000000}"/>
  <bookViews>
    <workbookView xWindow="0" yWindow="500" windowWidth="22060" windowHeight="14600" activeTab="3" xr2:uid="{BB5D3BDE-A4F9-482F-A839-47477CA3E45A}"/>
  </bookViews>
  <sheets>
    <sheet name="Calibration" sheetId="2" r:id="rId1"/>
    <sheet name="Economy Analysis" sheetId="1" r:id="rId2"/>
    <sheet name="Efficiency Analysis" sheetId="3" r:id="rId3"/>
    <sheet name="Effectiveness Analysis" sheetId="4" r:id="rId4"/>
    <sheet name="Lookups" sheetId="5" state="hidden" r:id="rId5"/>
  </sheets>
  <externalReferences>
    <externalReference r:id="rId6"/>
    <externalReference r:id="rId7"/>
  </externalReferences>
  <definedNames>
    <definedName name="PriorityAgg">'[1]AOP-Priority Mapping'!#REF!</definedName>
    <definedName name="PriorityNum">'[1]AOP-Priority Mapping'!$A:$A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4" l="1"/>
  <c r="D33" i="3" l="1"/>
  <c r="D14" i="3"/>
  <c r="K5" i="4" l="1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4" i="4"/>
  <c r="A40" i="2"/>
  <c r="A37" i="2"/>
  <c r="A36" i="2"/>
  <c r="A35" i="2"/>
  <c r="F50" i="4" l="1"/>
  <c r="G50" i="4"/>
  <c r="A1" i="1"/>
  <c r="A1" i="4"/>
  <c r="A1" i="3"/>
  <c r="H4" i="4" l="1"/>
  <c r="I4" i="4" s="1"/>
  <c r="H5" i="4"/>
  <c r="I5" i="4" s="1"/>
  <c r="H6" i="4"/>
  <c r="I6" i="4" s="1"/>
  <c r="H7" i="4"/>
  <c r="I7" i="4" s="1"/>
  <c r="H8" i="4"/>
  <c r="H9" i="4"/>
  <c r="H10" i="4"/>
  <c r="I10" i="4" s="1"/>
  <c r="H11" i="4"/>
  <c r="I11" i="4" s="1"/>
  <c r="H12" i="4"/>
  <c r="I12" i="4" s="1"/>
  <c r="H13" i="4"/>
  <c r="J13" i="4" s="1"/>
  <c r="H14" i="4"/>
  <c r="J14" i="4" s="1"/>
  <c r="H15" i="4"/>
  <c r="I15" i="4" s="1"/>
  <c r="H16" i="4"/>
  <c r="I16" i="4" s="1"/>
  <c r="H17" i="4"/>
  <c r="I17" i="4" s="1"/>
  <c r="H18" i="4"/>
  <c r="I18" i="4" s="1"/>
  <c r="H19" i="4"/>
  <c r="I19" i="4" s="1"/>
  <c r="H20" i="4"/>
  <c r="I20" i="4" s="1"/>
  <c r="H21" i="4"/>
  <c r="I21" i="4" s="1"/>
  <c r="H22" i="4"/>
  <c r="I22" i="4" s="1"/>
  <c r="H23" i="4"/>
  <c r="J23" i="4" s="1"/>
  <c r="H24" i="4"/>
  <c r="I24" i="4" s="1"/>
  <c r="H25" i="4"/>
  <c r="J25" i="4" s="1"/>
  <c r="H26" i="4"/>
  <c r="I26" i="4" s="1"/>
  <c r="H27" i="4"/>
  <c r="J27" i="4" s="1"/>
  <c r="H28" i="4"/>
  <c r="I28" i="4" s="1"/>
  <c r="H29" i="4"/>
  <c r="I29" i="4" s="1"/>
  <c r="H30" i="4"/>
  <c r="I30" i="4" s="1"/>
  <c r="H31" i="4"/>
  <c r="I31" i="4" s="1"/>
  <c r="H32" i="4"/>
  <c r="I32" i="4" s="1"/>
  <c r="H33" i="4"/>
  <c r="I33" i="4" s="1"/>
  <c r="H34" i="4"/>
  <c r="I34" i="4" s="1"/>
  <c r="H35" i="4"/>
  <c r="I35" i="4" s="1"/>
  <c r="H36" i="4"/>
  <c r="I36" i="4" s="1"/>
  <c r="H37" i="4"/>
  <c r="I37" i="4" s="1"/>
  <c r="H38" i="4"/>
  <c r="I38" i="4" s="1"/>
  <c r="H39" i="4"/>
  <c r="J39" i="4" s="1"/>
  <c r="H40" i="4"/>
  <c r="I40" i="4" s="1"/>
  <c r="H41" i="4"/>
  <c r="I41" i="4" s="1"/>
  <c r="H42" i="4"/>
  <c r="J42" i="4" s="1"/>
  <c r="H43" i="4"/>
  <c r="I43" i="4" s="1"/>
  <c r="H44" i="4"/>
  <c r="I44" i="4" s="1"/>
  <c r="H45" i="4"/>
  <c r="I45" i="4" s="1"/>
  <c r="H46" i="4"/>
  <c r="J46" i="4" s="1"/>
  <c r="H47" i="4"/>
  <c r="I47" i="4" s="1"/>
  <c r="H48" i="4"/>
  <c r="I48" i="4" s="1"/>
  <c r="H49" i="4"/>
  <c r="I49" i="4" s="1"/>
  <c r="I3" i="4"/>
  <c r="A25" i="2"/>
  <c r="J49" i="4" l="1"/>
  <c r="I42" i="4"/>
  <c r="I39" i="4"/>
  <c r="I27" i="4"/>
  <c r="J11" i="4"/>
  <c r="I8" i="4"/>
  <c r="J8" i="4" s="1"/>
  <c r="J47" i="4"/>
  <c r="I23" i="4"/>
  <c r="I9" i="4"/>
  <c r="J9" i="4" s="1"/>
  <c r="I25" i="4"/>
  <c r="J22" i="4"/>
  <c r="J37" i="4"/>
  <c r="I13" i="4"/>
  <c r="J3" i="4"/>
  <c r="J34" i="4"/>
  <c r="J17" i="4"/>
  <c r="J33" i="4"/>
  <c r="J5" i="4"/>
  <c r="J38" i="4"/>
  <c r="J4" i="4"/>
  <c r="I46" i="4"/>
  <c r="I14" i="4"/>
  <c r="J18" i="4"/>
  <c r="J6" i="4"/>
  <c r="J41" i="4"/>
  <c r="J31" i="4"/>
  <c r="J26" i="4"/>
  <c r="J45" i="4"/>
  <c r="J35" i="4"/>
  <c r="J21" i="4"/>
  <c r="J30" i="4"/>
  <c r="J15" i="4"/>
  <c r="J43" i="4"/>
  <c r="J29" i="4"/>
  <c r="J19" i="4"/>
  <c r="J7" i="4"/>
  <c r="J48" i="4"/>
  <c r="J44" i="4"/>
  <c r="J40" i="4"/>
  <c r="J36" i="4"/>
  <c r="J32" i="4"/>
  <c r="J28" i="4"/>
  <c r="J24" i="4"/>
  <c r="J20" i="4"/>
  <c r="J16" i="4"/>
  <c r="J12" i="4"/>
  <c r="J10" i="4"/>
  <c r="E4" i="3" l="1"/>
  <c r="G4" i="3" s="1"/>
  <c r="E5" i="3"/>
  <c r="G5" i="3" s="1"/>
  <c r="E6" i="3"/>
  <c r="G6" i="3" s="1"/>
  <c r="E7" i="3"/>
  <c r="G7" i="3" s="1"/>
  <c r="E8" i="3"/>
  <c r="G8" i="3" s="1"/>
  <c r="E9" i="3"/>
  <c r="G9" i="3" s="1"/>
  <c r="E10" i="3"/>
  <c r="G10" i="3" s="1"/>
  <c r="E11" i="3"/>
  <c r="G11" i="3" s="1"/>
  <c r="E12" i="3"/>
  <c r="G12" i="3" s="1"/>
  <c r="E13" i="3"/>
  <c r="G13" i="3" s="1"/>
  <c r="E14" i="3"/>
  <c r="G14" i="3" s="1"/>
  <c r="E15" i="3"/>
  <c r="G15" i="3" s="1"/>
  <c r="E16" i="3"/>
  <c r="G16" i="3" s="1"/>
  <c r="E17" i="3"/>
  <c r="G17" i="3" s="1"/>
  <c r="E18" i="3"/>
  <c r="G18" i="3" s="1"/>
  <c r="E19" i="3"/>
  <c r="G19" i="3"/>
  <c r="E20" i="3"/>
  <c r="G20" i="3" s="1"/>
  <c r="E21" i="3"/>
  <c r="G21" i="3" s="1"/>
  <c r="E22" i="3"/>
  <c r="G22" i="3" s="1"/>
  <c r="E23" i="3"/>
  <c r="G23" i="3" s="1"/>
  <c r="E24" i="3"/>
  <c r="G24" i="3" s="1"/>
  <c r="E25" i="3"/>
  <c r="G25" i="3"/>
  <c r="E26" i="3"/>
  <c r="G26" i="3" s="1"/>
  <c r="E27" i="3"/>
  <c r="G27" i="3" s="1"/>
  <c r="E28" i="3"/>
  <c r="G28" i="3" s="1"/>
  <c r="E29" i="3"/>
  <c r="G29" i="3" s="1"/>
  <c r="E30" i="3"/>
  <c r="G30" i="3" s="1"/>
  <c r="E31" i="3"/>
  <c r="G31" i="3"/>
  <c r="E32" i="3"/>
  <c r="G32" i="3" s="1"/>
  <c r="E33" i="3"/>
  <c r="G33" i="3" s="1"/>
  <c r="E34" i="3"/>
  <c r="G34" i="3"/>
  <c r="E35" i="3"/>
  <c r="G35" i="3" s="1"/>
  <c r="E36" i="3"/>
  <c r="G36" i="3" s="1"/>
  <c r="E37" i="3"/>
  <c r="G37" i="3"/>
  <c r="E38" i="3"/>
  <c r="G38" i="3" s="1"/>
  <c r="E39" i="3"/>
  <c r="G39" i="3" s="1"/>
  <c r="E40" i="3"/>
  <c r="G40" i="3"/>
  <c r="E41" i="3"/>
  <c r="G41" i="3" s="1"/>
  <c r="E42" i="3"/>
  <c r="G42" i="3" s="1"/>
  <c r="E43" i="3"/>
  <c r="G43" i="3"/>
  <c r="E44" i="3"/>
  <c r="G44" i="3" s="1"/>
  <c r="E45" i="3"/>
  <c r="G45" i="3" s="1"/>
  <c r="E46" i="3"/>
  <c r="G46" i="3"/>
  <c r="E47" i="3"/>
  <c r="G47" i="3" s="1"/>
  <c r="E48" i="3"/>
  <c r="G48" i="3" s="1"/>
  <c r="E49" i="3"/>
  <c r="G49" i="3" s="1"/>
  <c r="E50" i="3"/>
  <c r="G50" i="3" s="1"/>
  <c r="E51" i="3"/>
  <c r="G51" i="3" s="1"/>
  <c r="E52" i="3"/>
  <c r="G52" i="3"/>
  <c r="E3" i="3"/>
  <c r="G3" i="3" s="1"/>
  <c r="A8" i="2"/>
  <c r="A5" i="2"/>
  <c r="G51" i="4"/>
  <c r="F51" i="4"/>
  <c r="A55" i="4"/>
  <c r="A54" i="4"/>
  <c r="A53" i="4"/>
  <c r="D54" i="3"/>
  <c r="A55" i="3"/>
  <c r="A54" i="3"/>
  <c r="A53" i="3"/>
  <c r="C54" i="3"/>
  <c r="D53" i="3"/>
  <c r="D2" i="3"/>
  <c r="G2" i="4" s="1"/>
  <c r="C53" i="3"/>
  <c r="E54" i="1"/>
  <c r="E53" i="1"/>
  <c r="D54" i="1"/>
  <c r="D53" i="1"/>
  <c r="A53" i="1"/>
  <c r="A54" i="1"/>
  <c r="A55" i="1"/>
  <c r="D2" i="1"/>
  <c r="C2" i="3" s="1"/>
  <c r="F2" i="4" s="1"/>
  <c r="F52" i="4" l="1"/>
  <c r="G52" i="4"/>
  <c r="D55" i="3"/>
  <c r="C55" i="3"/>
  <c r="D55" i="1"/>
  <c r="E55" i="1"/>
</calcChain>
</file>

<file path=xl/sharedStrings.xml><?xml version="1.0" encoding="utf-8"?>
<sst xmlns="http://schemas.openxmlformats.org/spreadsheetml/2006/main" count="284" uniqueCount="272">
  <si>
    <t>S/N</t>
  </si>
  <si>
    <t>Economic Item</t>
  </si>
  <si>
    <t>Year</t>
  </si>
  <si>
    <t>2025 Performance Full Year</t>
  </si>
  <si>
    <t>What was bought with the Funds</t>
  </si>
  <si>
    <t>Implied Unit Costs</t>
  </si>
  <si>
    <t>Sector</t>
  </si>
  <si>
    <t>BED</t>
  </si>
  <si>
    <t>Original Budget</t>
  </si>
  <si>
    <t>Actual</t>
  </si>
  <si>
    <t>Project Description</t>
  </si>
  <si>
    <t>% Expenditure Performance</t>
  </si>
  <si>
    <t>% Project Completion</t>
  </si>
  <si>
    <t>% Efficiency</t>
  </si>
  <si>
    <t>Programme</t>
  </si>
  <si>
    <t>KPI Outcome Indicator</t>
  </si>
  <si>
    <t>2025 Target</t>
  </si>
  <si>
    <t>2025 Actual</t>
  </si>
  <si>
    <t>% Effectiveness</t>
  </si>
  <si>
    <t>1.10</t>
  </si>
  <si>
    <t>1.30</t>
  </si>
  <si>
    <t>1.20</t>
  </si>
  <si>
    <t>1.50</t>
  </si>
  <si>
    <t>1.40</t>
  </si>
  <si>
    <t>Economic Code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</si>
  <si>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</si>
  <si>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</si>
  <si>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</si>
  <si>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</si>
  <si>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</si>
  <si>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</si>
  <si>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</si>
  <si>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</si>
  <si>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</si>
  <si>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</si>
  <si>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</si>
  <si>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</si>
  <si>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</si>
  <si>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</si>
  <si>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</si>
  <si>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</si>
  <si>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</si>
  <si>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</si>
  <si>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</si>
  <si>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</si>
  <si>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</si>
  <si>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</si>
  <si>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</si>
  <si>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</si>
  <si>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</si>
  <si>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</si>
  <si>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</si>
  <si>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</si>
  <si>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</si>
  <si>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</si>
  <si>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</si>
  <si>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</si>
  <si>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</si>
  <si>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</si>
  <si>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</si>
  <si>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</si>
  <si>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</si>
  <si>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</si>
  <si>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</si>
  <si>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</si>
  <si>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</si>
  <si>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</si>
  <si>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</si>
  <si>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</si>
  <si>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</si>
  <si>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</si>
  <si>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</si>
  <si>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</si>
  <si>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</si>
  <si>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</si>
  <si>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</si>
  <si>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</si>
  <si>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</si>
  <si>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</si>
  <si>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</si>
  <si>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</si>
  <si>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</si>
  <si>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</si>
  <si>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</si>
  <si>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</si>
  <si>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</si>
  <si>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</si>
  <si>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</si>
  <si>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</si>
  <si>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</si>
  <si>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</si>
  <si>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</si>
  <si>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</si>
  <si>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</si>
  <si>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</si>
  <si>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</si>
  <si>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</si>
  <si>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</si>
  <si>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</si>
  <si>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</si>
  <si>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</si>
  <si>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</si>
  <si>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</si>
  <si>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</si>
  <si>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</si>
  <si>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</si>
  <si>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</si>
  <si>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</si>
  <si>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</si>
  <si>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</si>
  <si>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</si>
  <si>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</si>
  <si>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</si>
  <si>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</si>
  <si>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</si>
  <si>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</si>
  <si>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</si>
  <si>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</si>
  <si>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</si>
  <si>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</si>
  <si>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</si>
  <si>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</si>
  <si>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</si>
  <si>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</si>
  <si>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3.50</t>
  </si>
  <si>
    <t>Economy</t>
  </si>
  <si>
    <t>Efficiency</t>
  </si>
  <si>
    <t>Effectiveness</t>
  </si>
  <si>
    <t xml:space="preserve">Go to BIR Report G.1 and identify those line items for which Economy Analysis can be done </t>
  </si>
  <si>
    <t>Guidance</t>
  </si>
  <si>
    <t>Calibration</t>
  </si>
  <si>
    <t xml:space="preserve">% KPI Performance </t>
  </si>
  <si>
    <t>Enter the percentage completion of the project in  column F</t>
  </si>
  <si>
    <t>Hide Redundent rows before pasting to MS Word</t>
  </si>
  <si>
    <t>Provide narrative on what was procured with the funds spent under each economic line item in column F</t>
  </si>
  <si>
    <t>Provide narrative on implied unit costing based on what was procured and what was spent in column G</t>
  </si>
  <si>
    <t xml:space="preserve">The calculation of % performance in column H may need to be adjusted for any indicator that isnt based on "more is better". </t>
  </si>
  <si>
    <t>Evidence of project completion %, by S/N, should be entered into the Performance Audit Report document</t>
  </si>
  <si>
    <t>Evidence of what was procured, by S/N, should be entered into the Performance Audit Report document</t>
  </si>
  <si>
    <t>Evidence of KPI performance, by S/N, should be entered into the Performance Audit Report document</t>
  </si>
  <si>
    <t>Economic Code: BIR column A to Economy Analysis column B</t>
  </si>
  <si>
    <t>Economic Description: BIR column Bto Economy Analysis column C</t>
  </si>
  <si>
    <t>Original Budget: BIR column C to Economy Analysis column D</t>
  </si>
  <si>
    <t>Full Year Performance: BIR column F to Economy Analysis column E</t>
  </si>
  <si>
    <t>State</t>
  </si>
  <si>
    <t>PHC</t>
  </si>
  <si>
    <t>Abia</t>
  </si>
  <si>
    <t>Adamawa</t>
  </si>
  <si>
    <t>Akwa Ibom</t>
  </si>
  <si>
    <t>Anambra</t>
  </si>
  <si>
    <t>Bauchi</t>
  </si>
  <si>
    <t>Bayelsa</t>
  </si>
  <si>
    <t>Benue</t>
  </si>
  <si>
    <t>Borno</t>
  </si>
  <si>
    <t>Cross River</t>
  </si>
  <si>
    <t>Delta</t>
  </si>
  <si>
    <t>Ebonyi</t>
  </si>
  <si>
    <t>Edo</t>
  </si>
  <si>
    <t>Ekiti</t>
  </si>
  <si>
    <t>Enugu</t>
  </si>
  <si>
    <t>Gombe</t>
  </si>
  <si>
    <t>Imo</t>
  </si>
  <si>
    <t>Jigawa</t>
  </si>
  <si>
    <t>Kaduna</t>
  </si>
  <si>
    <t>Kano</t>
  </si>
  <si>
    <t>Katsina</t>
  </si>
  <si>
    <t>Kebbi</t>
  </si>
  <si>
    <t>Kogi</t>
  </si>
  <si>
    <t>Kwara</t>
  </si>
  <si>
    <t>Lagos</t>
  </si>
  <si>
    <t>Niger</t>
  </si>
  <si>
    <t>Ogun</t>
  </si>
  <si>
    <t>Ondo</t>
  </si>
  <si>
    <t>Osun</t>
  </si>
  <si>
    <t>Oyo</t>
  </si>
  <si>
    <t>Plateau</t>
  </si>
  <si>
    <t>Rivers</t>
  </si>
  <si>
    <t>Sokoto</t>
  </si>
  <si>
    <t>Taraba</t>
  </si>
  <si>
    <t>Yobe</t>
  </si>
  <si>
    <t>Zamfara</t>
  </si>
  <si>
    <t>Nasarawa</t>
  </si>
  <si>
    <t>FCT</t>
  </si>
  <si>
    <t>Wazobia</t>
  </si>
  <si>
    <t>Programme: MTSS column A to Effectiveness Analysis column B</t>
  </si>
  <si>
    <t>Output/Outcome KPI: MTSS column D to Effectiveness Analysis column C</t>
  </si>
  <si>
    <t>Go to the BIR Report G.4. For each programme identified in column B in the Effectiveness Analysis worksheet, find the corresponding row in the BIR report (using the 6-digit programme code)</t>
  </si>
  <si>
    <t>Copy the Original Budget and Full Year Performance figures from report G.4 and paste into the  Effectiveness Analysis worksheet as follows:</t>
  </si>
  <si>
    <t>Copy the Project Description, Original Budget and Full Year Performance figures from report C.5 and paste into the  Efficiency Analysis worksheet as follows:</t>
  </si>
  <si>
    <t>Copy the Economic Code, Economic Description, Original Budget and Full Year Performance figures from report G.1 and paste into the Economy Analysis worksheet as follows:</t>
  </si>
  <si>
    <t>Ensure that the % figures in row  55 are above 60%</t>
  </si>
  <si>
    <t>Project Description: BIR column B to Efficiency Analysis column B</t>
  </si>
  <si>
    <t>Original Budget: BIR column C to Efficiency Analysis column C</t>
  </si>
  <si>
    <t>Full Year Performance: BIR column F to Efficinecy Analysis column D</t>
  </si>
  <si>
    <t>Original Budget: BIR column C to Effectiveness Analysis column F</t>
  </si>
  <si>
    <t>Full Year Performance: BIR column F to Effectivness Analysis column F</t>
  </si>
  <si>
    <t>Fill in the actual performance for the KPI in column E</t>
  </si>
  <si>
    <t>PERSONNEL COST</t>
  </si>
  <si>
    <t xml:space="preserve">Payment for the Salaries </t>
  </si>
  <si>
    <t>OTHER RECURRENT COST</t>
  </si>
  <si>
    <t>Payment for the day to day running of the office</t>
  </si>
  <si>
    <t>CAPITAL EXPENDITURE</t>
  </si>
  <si>
    <t>Construction, Renovations &amp; Others</t>
  </si>
  <si>
    <t xml:space="preserve">Support The Operation Of  Human Resource For Health management Information System </t>
  </si>
  <si>
    <t>Strengthening Administrative And Financial Coordination, Harmonization And Alignment At All PHC Levels</t>
  </si>
  <si>
    <t>Strengthening Financial Management Oversight And Control Through Risk Protection Of Pooled Funds At Both State And Federal</t>
  </si>
  <si>
    <t xml:space="preserve">Coordinate The Development Of Evidence Base And Costed Annual Operational Plan Of The Board And  LGA PHC  Department  </t>
  </si>
  <si>
    <t>Procurement of 10 No Operational vehicles 1 per department to support PHCMB operations</t>
  </si>
  <si>
    <t>Coordination of Multi Secroral Engagement for Scale of One Functional Ward in Bichi LGA</t>
  </si>
  <si>
    <t>Solarization of Board Headquater, State Cold Store, Zonal Cold Store</t>
  </si>
  <si>
    <t>Furmingation of Heaslth Care Facilities across the State</t>
  </si>
  <si>
    <t xml:space="preserve">Coordination of Primary Health Care Services/Activities                                              </t>
  </si>
  <si>
    <t>Construction of Offices Complex  And extension Of Wall Fencing For Enhancing Security At The Headquarter</t>
  </si>
  <si>
    <t>Construction &amp; Renovation of Zonal Offices</t>
  </si>
  <si>
    <t xml:space="preserve">Renovation/Maintenance of Primary Health Care Facilities                                 </t>
  </si>
  <si>
    <t>Building of Incinerator At SPHCMB Headquarter</t>
  </si>
  <si>
    <t xml:space="preserve">Strengthen The Health Management Information System, Health Data Generation, And Improving Data Quality At All Levels </t>
  </si>
  <si>
    <t>Integration Of Quality Of Care Services Into PHC Services</t>
  </si>
  <si>
    <t xml:space="preserve">Participatory Learning And Action For Community Ownership (PLACO) Activities                         </t>
  </si>
  <si>
    <t>Conduct Of ACSM Programme</t>
  </si>
  <si>
    <t>Promote An Integrated National Disease Surveillance System In Line With International Health Regulation (IHR) And IDSR As Well As Public Health Emergencies</t>
  </si>
  <si>
    <t>Building of Incinerator At 484 Apex Health Facilities</t>
  </si>
  <si>
    <t>Implementation Of Minimal Service Package (MSP) Investment Plan</t>
  </si>
  <si>
    <t>Monitoring And Supervision Of NHCI Logistics And Supply Across Implementing Facilities</t>
  </si>
  <si>
    <t>Support The Supervision And Last Mile Distribution Of Seasonal Malaria Chemoprevention (SMC) Drugs To 44 LGAs With Logistics</t>
  </si>
  <si>
    <t>Scale-Up DRF With 100 Additional Facilities To Increase Access Of Quality Drugs And Medical Consumables</t>
  </si>
  <si>
    <t>Conduct Monthly, Quarterly And Bi-Annual DRF Monitoring And Supervision And Review Meetings</t>
  </si>
  <si>
    <t>Procurement Of 2 Operational Vehicles To Replace Aged Existing Ones For Efficient Vaccine Delivery</t>
  </si>
  <si>
    <t>Procurement Of 100kva Generator For State Cold Store Expansion</t>
  </si>
  <si>
    <t>Provision of Building for Dry Store For Vaccine Devices Storage At State Level</t>
  </si>
  <si>
    <t>Coordination Of LMCU Across All The 44 LGAs Of The State</t>
  </si>
  <si>
    <t>Strengthen Referral System</t>
  </si>
  <si>
    <t>Implementation Of Community Health Influences, Promoters &amp; Services</t>
  </si>
  <si>
    <t xml:space="preserve">Medical Field Unit/Integrated Mobile Health Services                                                </t>
  </si>
  <si>
    <t>Child Birth Spacing Programme In Primary Health Care</t>
  </si>
  <si>
    <t>Support To SEMCHIC Programme</t>
  </si>
  <si>
    <t>Provision of Routine Immunization Programme</t>
  </si>
  <si>
    <t xml:space="preserve">Integrated Maternal, New Born And Child Health (IMNCH)                                           </t>
  </si>
  <si>
    <t>Coordination of school health program</t>
  </si>
  <si>
    <t>Coordination Of Communicable Diseases</t>
  </si>
  <si>
    <t>Strengthen TB Program Coordination, Monitoring And Supervision Across All Levels</t>
  </si>
  <si>
    <t>Integration And Coordination Of Primary Eye Care Into PHC Services</t>
  </si>
  <si>
    <t>Integration And Coordination Of Oral Health Into PHC Services</t>
  </si>
  <si>
    <t xml:space="preserve">Integration Of Non Communicable Diseases Into PHC Services                                  </t>
  </si>
  <si>
    <t>Integration of community mental health into PHC services</t>
  </si>
  <si>
    <t>Active Case Finding Of Severe Acute Malnutrition (Sam) And Provision Of Appropriate Treatment</t>
  </si>
  <si>
    <t>Promotion And Expansion Of Exclusive Breastfeeding Practice (Ebf) And Complementary Feeding At Home And Work Places</t>
  </si>
  <si>
    <t>Implementation Of Nutritional Services In Primary Health Care</t>
  </si>
  <si>
    <t>Social And Behavior Change Communication Activities On Infant And Young Child Feeding (IYCF) Targeted At Pregnant Women</t>
  </si>
  <si>
    <t>Coordination Of Public Health Emergency At LGA Level</t>
  </si>
  <si>
    <t>Strengthen The Coordination Of Contributory Health Care Scheme KSCHMA</t>
  </si>
  <si>
    <t>Coordination Of Laboratory Services At State And LGA Level</t>
  </si>
  <si>
    <t>Use of media (e.g digital, electronic, print, interpersonal), LGA and community structures e.g Village Health Committees, Ward Health Committees(Representative from the Youth), Traditional/Religious Council, etc</t>
  </si>
  <si>
    <t>Annual State of Health Report disseminated &amp; media engagement</t>
  </si>
  <si>
    <t>creation of budget line and timely release of fund for quality improvement systems in all facilities and communities  for RMNCAEH + N health care</t>
  </si>
  <si>
    <t>Budget line and timely release of fund for Quality of Care</t>
  </si>
  <si>
    <t>Integrate Non-communicable Disease and Mental Health into Basic Primary Health Care with Referral to All Levels of Care</t>
  </si>
  <si>
    <t xml:space="preserve">conduct 5-day quarterly  non residential orientation of  100  Health care workers on comprehensive management of uncomplicated NCDs with 6 facilitators and four supervisors to improve case management and reportng </t>
  </si>
  <si>
    <t xml:space="preserve">Seasonal Malaria Chemoprevention (SMC), </t>
  </si>
  <si>
    <t>Provide monthly logistics support to 44 Lg essential Drug officers, 484 Ward Technical Officers for 4 cyles to ensure deployment of SMc commodities to the last mile</t>
  </si>
  <si>
    <t>Strengthing existing communication Mechanism</t>
  </si>
  <si>
    <t>use of  phone-in TV/Radio/Social media/Media hub programs.</t>
  </si>
  <si>
    <t xml:space="preserve">Develop and implement maximum pressure campaign strategy. </t>
  </si>
  <si>
    <t>Conduct  7-day  quarterly  Advocacy, Communication and Social Mobilization activities during pre-, implementation and post-SIA campaigns with 968 personnel across 484 wards in 44 LGAs to improve awareness.</t>
  </si>
  <si>
    <t>Strengthining Stewardship for Health promotion Multi Sectoral Cordination</t>
  </si>
  <si>
    <t>Conduct 2 - day annual review meeting with 60 participants for impact assessment of the additional 10 wards of Bichi LGA</t>
  </si>
  <si>
    <t>Set up Standard structures including utilities &amp; wash service health facilities</t>
  </si>
  <si>
    <t>Construction of  incinerator in 484 Apex Health facilities</t>
  </si>
  <si>
    <t>Strengthen health systems to address Prevention and Control of Non-Communicable Diseases at all levels of care and contribute to reducing risk factors.</t>
  </si>
  <si>
    <t>Equip and provide PHCs with basic technologies and essential medicines to screen, diagnose and treat uncomplicated NCDs and Mental Health Disorders.</t>
  </si>
  <si>
    <t>Conduct joint planning, review meetings and implementation of RMNCAEH services through the WDC/VWC/to Foster community ownership and partnership</t>
  </si>
  <si>
    <t>Conduct 1 Day integrated quarterly meeting with WDC, Traditional Structures, Religious Leaders and Health Team, (25 person Per LGA)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</si>
</sst>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 * #,##0_ ;_ * \-#,##0_ ;_ * &quot;-&quot;_ ;_ @_ "/>
  </numFmts>
  <fonts count="16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000000"/>
      <name val="Aptos"/>
      <family val="2"/>
    </font>
    <font>
      <sz val="9"/>
      <color rgb="FF000000"/>
      <name val="Aptos"/>
      <family val="2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0000"/>
      <name val="Tahoma"/>
      <family val="2"/>
    </font>
    <font>
      <sz val="11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0" fillId="0" borderId="1" xfId="0" quotePrefix="1" applyBorder="1" applyAlignment="1">
      <alignment horizontal="right"/>
    </xf>
    <xf numFmtId="164" fontId="0" fillId="0" borderId="6" xfId="1" applyFont="1" applyBorder="1"/>
    <xf numFmtId="0" fontId="6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164" fontId="0" fillId="0" borderId="1" xfId="1" applyFont="1" applyBorder="1" applyAlignment="1">
      <alignment horizontal="center"/>
    </xf>
    <xf numFmtId="0" fontId="5" fillId="0" borderId="0" xfId="0" applyFont="1"/>
    <xf numFmtId="0" fontId="8" fillId="0" borderId="0" xfId="0" applyFont="1" applyFill="1" applyBorder="1" applyAlignment="1">
      <alignment horizontal="left"/>
    </xf>
    <xf numFmtId="9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3" borderId="1" xfId="0" applyFont="1" applyFill="1" applyBorder="1" applyAlignment="1" applyProtection="1">
      <alignment vertical="center" wrapText="1"/>
      <protection locked="0"/>
    </xf>
    <xf numFmtId="3" fontId="7" fillId="3" borderId="1" xfId="0" applyNumberFormat="1" applyFont="1" applyFill="1" applyBorder="1" applyAlignment="1" applyProtection="1">
      <alignment horizontal="right" vertical="center"/>
      <protection locked="0"/>
    </xf>
    <xf numFmtId="0" fontId="0" fillId="3" borderId="1" xfId="0" applyFill="1" applyBorder="1" applyProtection="1">
      <protection locked="0"/>
    </xf>
    <xf numFmtId="164" fontId="0" fillId="3" borderId="1" xfId="1" applyFont="1" applyFill="1" applyBorder="1" applyProtection="1">
      <protection locked="0"/>
    </xf>
    <xf numFmtId="0" fontId="0" fillId="3" borderId="1" xfId="0" quotePrefix="1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center"/>
      <protection locked="0"/>
    </xf>
    <xf numFmtId="164" fontId="0" fillId="3" borderId="1" xfId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indent="1"/>
    </xf>
    <xf numFmtId="9" fontId="7" fillId="0" borderId="1" xfId="2" applyFont="1" applyBorder="1" applyAlignment="1">
      <alignment horizontal="right" vertical="center" wrapText="1"/>
    </xf>
    <xf numFmtId="9" fontId="7" fillId="0" borderId="1" xfId="2" applyFont="1" applyBorder="1" applyAlignment="1">
      <alignment horizontal="center" vertical="center"/>
    </xf>
    <xf numFmtId="9" fontId="7" fillId="0" borderId="1" xfId="2" applyFont="1" applyBorder="1" applyAlignment="1">
      <alignment horizontal="right" vertical="center"/>
    </xf>
    <xf numFmtId="0" fontId="9" fillId="0" borderId="0" xfId="0" applyFont="1"/>
    <xf numFmtId="164" fontId="0" fillId="3" borderId="6" xfId="1" applyFont="1" applyFill="1" applyBorder="1" applyAlignment="1" applyProtection="1">
      <alignment horizontal="center"/>
      <protection locked="0"/>
    </xf>
    <xf numFmtId="0" fontId="8" fillId="0" borderId="1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3" fillId="0" borderId="1" xfId="0" applyFont="1" applyBorder="1" applyAlignment="1" applyProtection="1">
      <protection locked="0"/>
    </xf>
    <xf numFmtId="164" fontId="3" fillId="0" borderId="1" xfId="1" applyFont="1" applyBorder="1" applyProtection="1">
      <protection locked="0"/>
    </xf>
    <xf numFmtId="164" fontId="3" fillId="0" borderId="1" xfId="1" applyFont="1" applyFill="1" applyBorder="1" applyProtection="1">
      <protection locked="0"/>
    </xf>
    <xf numFmtId="0" fontId="2" fillId="0" borderId="1" xfId="0" applyFont="1" applyBorder="1" applyAlignment="1" applyProtection="1">
      <protection locked="0"/>
    </xf>
    <xf numFmtId="0" fontId="12" fillId="3" borderId="0" xfId="0" applyFont="1" applyFill="1"/>
    <xf numFmtId="165" fontId="1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vertical="center" wrapText="1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9" fontId="14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14" fillId="3" borderId="1" xfId="0" applyNumberFormat="1" applyFont="1" applyFill="1" applyBorder="1" applyAlignment="1" applyProtection="1">
      <alignment horizontal="right" vertical="center"/>
      <protection locked="0"/>
    </xf>
    <xf numFmtId="9" fontId="14" fillId="0" borderId="1" xfId="2" applyFont="1" applyBorder="1" applyAlignment="1">
      <alignment horizontal="right" vertical="center" wrapText="1"/>
    </xf>
    <xf numFmtId="9" fontId="14" fillId="0" borderId="1" xfId="2" applyFont="1" applyBorder="1" applyAlignment="1">
      <alignment horizontal="center" vertical="center"/>
    </xf>
    <xf numFmtId="0" fontId="1" fillId="0" borderId="1" xfId="0" applyFont="1" applyBorder="1" applyAlignment="1" applyProtection="1">
      <protection locked="0"/>
    </xf>
    <xf numFmtId="9" fontId="15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15" fillId="3" borderId="1" xfId="0" applyNumberFormat="1" applyFont="1" applyFill="1" applyBorder="1" applyAlignment="1" applyProtection="1">
      <alignment horizontal="right" vertical="center"/>
      <protection locked="0"/>
    </xf>
    <xf numFmtId="9" fontId="15" fillId="0" borderId="1" xfId="2" applyFont="1" applyBorder="1" applyAlignment="1">
      <alignment horizontal="right" vertical="center" wrapText="1"/>
    </xf>
    <xf numFmtId="9" fontId="15" fillId="0" borderId="1" xfId="2" applyFont="1" applyBorder="1" applyAlignment="1">
      <alignment horizontal="center" vertical="center"/>
    </xf>
    <xf numFmtId="0" fontId="15" fillId="3" borderId="1" xfId="0" applyFont="1" applyFill="1" applyBorder="1" applyAlignment="1" applyProtection="1">
      <alignment vertical="center" wrapText="1"/>
      <protection locked="0"/>
    </xf>
    <xf numFmtId="0" fontId="12" fillId="3" borderId="0" xfId="0" applyFont="1" applyFill="1" applyAlignment="1">
      <alignment wrapText="1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4" xfId="0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air/Downloads/UPDATED%20SPHCMB%202025%20AO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ook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"/>
      <sheetName val="General Adminstrations"/>
      <sheetName val="Unit Cost Set-up"/>
      <sheetName val="AOP-Priority Mapping"/>
      <sheetName val="Customization (2)"/>
      <sheetName val="Customization"/>
      <sheetName val="HSSB Pillar 1"/>
      <sheetName val="HSSB Pillar 2"/>
      <sheetName val="HSSB Pillar 3"/>
      <sheetName val="HSSB Pillar 4"/>
      <sheetName val="HSSB Enabler 1"/>
      <sheetName val="Database"/>
      <sheetName val="HSSB Enabler 2"/>
      <sheetName val="HSSB Enabler 3"/>
      <sheetName val="Ingredient-based Costing"/>
      <sheetName val="AOP-Performance Monitoring Plan"/>
      <sheetName val="AOP-Resource Mapping"/>
      <sheetName val="Total Budget Summary"/>
      <sheetName val="AOP Summary Graphs &amp; Tables"/>
      <sheetName val="Expenditure Cost Category"/>
      <sheetName val="Priority Setting-AOP"/>
      <sheetName val="Non-HSSB Pillar 1"/>
      <sheetName val="Non-HSSB Pillar 2"/>
      <sheetName val="Non-HSSB Pillar 3"/>
      <sheetName val="Non-HSSB Pillar 4"/>
      <sheetName val="Non-HSSB Enabler 1"/>
      <sheetName val="Non-HSSB Enabler 2"/>
      <sheetName val="Non-HSSB Enabler 3"/>
      <sheetName val="Ingredient-based Costing 2"/>
      <sheetName val="Total Budget Summary 2"/>
      <sheetName val="Database 1"/>
      <sheetName val="AOP Performance Monitoring Plan"/>
      <sheetName val="AOP-Resource Mapping 2"/>
      <sheetName val="AOP Summary Tables &amp; Graphs"/>
      <sheetName val="Recurrent profile helpers"/>
    </sheetNames>
    <sheetDataSet>
      <sheetData sheetId="0"/>
      <sheetData sheetId="1"/>
      <sheetData sheetId="2"/>
      <sheetData sheetId="3">
        <row r="2">
          <cell r="A2" t="str">
            <v>Health Sector Strategic Blueprint (HSSB) Mapping</v>
          </cell>
        </row>
        <row r="5">
          <cell r="A5">
            <v>1.1000000000000001</v>
          </cell>
        </row>
        <row r="6">
          <cell r="A6" t="str">
            <v>1.1.1</v>
          </cell>
        </row>
        <row r="7">
          <cell r="A7" t="str">
            <v>1.1.1.1</v>
          </cell>
        </row>
        <row r="8">
          <cell r="A8" t="str">
            <v>1.1.1.2</v>
          </cell>
        </row>
        <row r="9">
          <cell r="A9" t="str">
            <v>1.1.1.3</v>
          </cell>
        </row>
        <row r="10">
          <cell r="A10">
            <v>1.2</v>
          </cell>
        </row>
        <row r="11">
          <cell r="A11" t="str">
            <v>1.2.2</v>
          </cell>
        </row>
        <row r="12">
          <cell r="A12" t="str">
            <v>1.2.2.1</v>
          </cell>
        </row>
        <row r="13">
          <cell r="A13" t="str">
            <v>1.2.2.2</v>
          </cell>
        </row>
        <row r="14">
          <cell r="A14">
            <v>1.3</v>
          </cell>
        </row>
        <row r="15">
          <cell r="A15" t="str">
            <v>1.3.3</v>
          </cell>
        </row>
        <row r="16">
          <cell r="A16" t="str">
            <v>1.3.3.1</v>
          </cell>
        </row>
        <row r="17">
          <cell r="A17" t="str">
            <v>1.3.3.2</v>
          </cell>
        </row>
        <row r="18">
          <cell r="A18" t="str">
            <v>1.3.3.3</v>
          </cell>
        </row>
        <row r="19">
          <cell r="A19">
            <v>1.4</v>
          </cell>
        </row>
        <row r="20">
          <cell r="A20" t="str">
            <v>1.4.4</v>
          </cell>
        </row>
        <row r="21">
          <cell r="A21" t="str">
            <v>1.4.4.1</v>
          </cell>
        </row>
        <row r="22">
          <cell r="A22" t="str">
            <v>1.4.4.2</v>
          </cell>
        </row>
        <row r="23">
          <cell r="A23" t="str">
            <v>1.4.4.3</v>
          </cell>
        </row>
        <row r="24">
          <cell r="A24" t="str">
            <v>1.4.4.4</v>
          </cell>
        </row>
        <row r="25">
          <cell r="A25" t="str">
            <v>1.4.4.5</v>
          </cell>
        </row>
        <row r="26">
          <cell r="A26" t="str">
            <v>1.4.4.6</v>
          </cell>
        </row>
        <row r="27">
          <cell r="A27" t="str">
            <v>1.4.4.7</v>
          </cell>
        </row>
        <row r="28">
          <cell r="A28" t="str">
            <v>1.4.4.8</v>
          </cell>
        </row>
        <row r="29">
          <cell r="A29" t="str">
            <v>1.4.4.9</v>
          </cell>
        </row>
        <row r="30">
          <cell r="A30" t="str">
            <v>1.4.4.10</v>
          </cell>
        </row>
        <row r="31">
          <cell r="A31" t="str">
            <v>1.4.5</v>
          </cell>
        </row>
        <row r="32">
          <cell r="A32" t="str">
            <v>1.4.5.1</v>
          </cell>
        </row>
        <row r="33">
          <cell r="A33" t="str">
            <v>1.4.5.2</v>
          </cell>
        </row>
        <row r="34">
          <cell r="A34" t="str">
            <v>1.4.5.3</v>
          </cell>
        </row>
        <row r="36">
          <cell r="A36">
            <v>2.5</v>
          </cell>
        </row>
        <row r="37">
          <cell r="A37" t="str">
            <v>2.5.6</v>
          </cell>
        </row>
        <row r="38">
          <cell r="A38" t="str">
            <v>2.5.6.1</v>
          </cell>
        </row>
        <row r="39">
          <cell r="A39" t="str">
            <v>2.5.6.2</v>
          </cell>
        </row>
        <row r="40">
          <cell r="A40" t="str">
            <v>2.5.6.3</v>
          </cell>
        </row>
        <row r="41">
          <cell r="A41" t="str">
            <v>2.5.6.4</v>
          </cell>
        </row>
        <row r="42">
          <cell r="A42" t="str">
            <v>2.5.6.5</v>
          </cell>
        </row>
        <row r="43">
          <cell r="A43" t="str">
            <v>2.5.6.6</v>
          </cell>
        </row>
        <row r="44">
          <cell r="A44" t="str">
            <v>2.5.6.7</v>
          </cell>
        </row>
        <row r="45">
          <cell r="A45" t="str">
            <v>2.5.6.8</v>
          </cell>
        </row>
        <row r="46">
          <cell r="A46" t="str">
            <v>2.5.6.9</v>
          </cell>
        </row>
        <row r="47">
          <cell r="A47" t="str">
            <v>2.5.6.10</v>
          </cell>
        </row>
        <row r="48">
          <cell r="A48" t="str">
            <v>2.5.6.11</v>
          </cell>
        </row>
        <row r="49">
          <cell r="A49" t="str">
            <v>2.5.6.12</v>
          </cell>
        </row>
        <row r="50">
          <cell r="A50" t="str">
            <v>2.5.7</v>
          </cell>
        </row>
        <row r="51">
          <cell r="A51" t="str">
            <v>2.5.7.1</v>
          </cell>
        </row>
        <row r="52">
          <cell r="A52" t="str">
            <v>2.5.7.2</v>
          </cell>
        </row>
        <row r="53">
          <cell r="A53" t="str">
            <v>2.5.7.3</v>
          </cell>
        </row>
        <row r="54">
          <cell r="A54">
            <v>2.6</v>
          </cell>
        </row>
        <row r="55">
          <cell r="A55" t="str">
            <v>2.6.8</v>
          </cell>
        </row>
        <row r="56">
          <cell r="A56" t="str">
            <v>2.6.8.1</v>
          </cell>
        </row>
        <row r="57">
          <cell r="A57" t="str">
            <v>2.6.8.2</v>
          </cell>
        </row>
        <row r="58">
          <cell r="A58" t="str">
            <v>2.6.8.3</v>
          </cell>
        </row>
        <row r="59">
          <cell r="A59" t="str">
            <v>2.6.8.4</v>
          </cell>
        </row>
        <row r="60">
          <cell r="A60" t="str">
            <v>2.6.8.5</v>
          </cell>
        </row>
        <row r="61">
          <cell r="A61" t="str">
            <v>2.6.8.6</v>
          </cell>
        </row>
        <row r="62">
          <cell r="A62" t="str">
            <v>2.6.8.7</v>
          </cell>
        </row>
        <row r="63">
          <cell r="A63" t="str">
            <v>2.6.8.8</v>
          </cell>
        </row>
        <row r="64">
          <cell r="A64" t="str">
            <v>2.6.8.9</v>
          </cell>
        </row>
        <row r="65">
          <cell r="A65" t="str">
            <v>2.6.9</v>
          </cell>
        </row>
        <row r="66">
          <cell r="A66" t="str">
            <v>2.6.9.1</v>
          </cell>
        </row>
        <row r="67">
          <cell r="A67" t="str">
            <v>2.6.9.2</v>
          </cell>
        </row>
        <row r="68">
          <cell r="A68" t="str">
            <v>2.6.9.3</v>
          </cell>
        </row>
        <row r="69">
          <cell r="A69" t="str">
            <v>2.6.9.4</v>
          </cell>
        </row>
        <row r="70">
          <cell r="A70" t="str">
            <v>2.6.9.5</v>
          </cell>
        </row>
        <row r="71">
          <cell r="A71" t="str">
            <v>2.6.9.6</v>
          </cell>
        </row>
        <row r="72">
          <cell r="A72" t="str">
            <v>2.6.9.7</v>
          </cell>
        </row>
        <row r="73">
          <cell r="A73" t="str">
            <v>2.6.9.8</v>
          </cell>
        </row>
        <row r="74">
          <cell r="A74" t="str">
            <v>2.6.9.9</v>
          </cell>
        </row>
        <row r="75">
          <cell r="A75" t="str">
            <v>2.6.10</v>
          </cell>
        </row>
        <row r="76">
          <cell r="A76" t="str">
            <v>2.6.10.1</v>
          </cell>
        </row>
        <row r="77">
          <cell r="A77" t="str">
            <v>2.6.10.2</v>
          </cell>
        </row>
        <row r="78">
          <cell r="A78" t="str">
            <v>2.6.10.3</v>
          </cell>
        </row>
        <row r="79">
          <cell r="A79" t="str">
            <v>2.6.10.4</v>
          </cell>
        </row>
        <row r="80">
          <cell r="A80" t="str">
            <v>2.6.10.5</v>
          </cell>
        </row>
        <row r="81">
          <cell r="A81" t="str">
            <v>2.6.10.6</v>
          </cell>
        </row>
        <row r="82">
          <cell r="A82" t="str">
            <v>2.6.10.7</v>
          </cell>
        </row>
        <row r="83">
          <cell r="A83" t="str">
            <v>2.6.10.8</v>
          </cell>
        </row>
        <row r="84">
          <cell r="A84" t="str">
            <v>2.6.10.9</v>
          </cell>
        </row>
        <row r="85">
          <cell r="A85" t="str">
            <v>2.6.10.10</v>
          </cell>
        </row>
        <row r="86">
          <cell r="A86" t="str">
            <v>2.6.10.11</v>
          </cell>
        </row>
        <row r="87">
          <cell r="A87" t="str">
            <v>2.6.10.12</v>
          </cell>
        </row>
        <row r="88">
          <cell r="A88">
            <v>2.7</v>
          </cell>
        </row>
        <row r="89">
          <cell r="A89" t="str">
            <v>2.7.11</v>
          </cell>
        </row>
        <row r="90">
          <cell r="A90" t="str">
            <v>2.7.11.1</v>
          </cell>
        </row>
        <row r="91">
          <cell r="A91" t="str">
            <v>2.7.11.2</v>
          </cell>
        </row>
        <row r="92">
          <cell r="A92" t="str">
            <v>2.7.11.3</v>
          </cell>
        </row>
        <row r="93">
          <cell r="A93" t="str">
            <v>2.7.11.4</v>
          </cell>
        </row>
        <row r="94">
          <cell r="A94" t="str">
            <v>2.7.11.5</v>
          </cell>
        </row>
        <row r="95">
          <cell r="A95" t="str">
            <v>2.7.11.6</v>
          </cell>
        </row>
        <row r="96">
          <cell r="A96">
            <v>2.8</v>
          </cell>
        </row>
        <row r="97">
          <cell r="A97" t="str">
            <v>2.8.12</v>
          </cell>
        </row>
        <row r="98">
          <cell r="A98" t="str">
            <v>2.8.12.1</v>
          </cell>
        </row>
        <row r="99">
          <cell r="A99" t="str">
            <v>2.8.12.2</v>
          </cell>
        </row>
        <row r="100">
          <cell r="A100" t="str">
            <v>2.8.12.3</v>
          </cell>
        </row>
        <row r="101">
          <cell r="A101" t="str">
            <v>2.8.12.4</v>
          </cell>
        </row>
        <row r="102">
          <cell r="A102" t="str">
            <v>2.8.12.5</v>
          </cell>
        </row>
        <row r="103">
          <cell r="A103" t="str">
            <v>2.8.12.6</v>
          </cell>
        </row>
        <row r="104">
          <cell r="A104" t="str">
            <v>2.8.12.7</v>
          </cell>
        </row>
        <row r="105">
          <cell r="A105" t="str">
            <v>2.8.12.8</v>
          </cell>
        </row>
        <row r="106">
          <cell r="A106" t="str">
            <v>2.8.12.9</v>
          </cell>
        </row>
        <row r="107">
          <cell r="A107" t="str">
            <v>2.8.12.10</v>
          </cell>
        </row>
        <row r="108">
          <cell r="A108" t="str">
            <v>2.8.12.11</v>
          </cell>
        </row>
        <row r="109">
          <cell r="A109" t="str">
            <v>2.8.12.12</v>
          </cell>
        </row>
        <row r="110">
          <cell r="A110" t="str">
            <v>2.8.12.13</v>
          </cell>
        </row>
        <row r="111">
          <cell r="A111" t="str">
            <v>2.8.12.14</v>
          </cell>
        </row>
        <row r="112">
          <cell r="A112" t="str">
            <v>2.8.12.15</v>
          </cell>
        </row>
        <row r="113">
          <cell r="A113" t="str">
            <v>2.8.12.16</v>
          </cell>
        </row>
        <row r="114">
          <cell r="A114" t="str">
            <v>2.8.12.17</v>
          </cell>
        </row>
        <row r="115">
          <cell r="A115" t="str">
            <v>2.8.12.18</v>
          </cell>
        </row>
        <row r="116">
          <cell r="A116" t="str">
            <v>2.8.12.19</v>
          </cell>
        </row>
        <row r="117">
          <cell r="A117" t="str">
            <v>2.8.12.20</v>
          </cell>
        </row>
        <row r="118">
          <cell r="A118" t="str">
            <v>2.8.12.21</v>
          </cell>
        </row>
        <row r="119">
          <cell r="A119" t="str">
            <v>2.8.12.22</v>
          </cell>
        </row>
        <row r="120">
          <cell r="A120" t="str">
            <v>2.8.12.23</v>
          </cell>
        </row>
        <row r="121">
          <cell r="A121" t="str">
            <v>2.8.12.24</v>
          </cell>
        </row>
        <row r="122">
          <cell r="A122" t="str">
            <v>2.8.12.25</v>
          </cell>
        </row>
        <row r="123">
          <cell r="A123" t="str">
            <v>2.8.12.26</v>
          </cell>
        </row>
        <row r="124">
          <cell r="A124" t="str">
            <v>2.8.12.27</v>
          </cell>
        </row>
        <row r="125">
          <cell r="A125" t="str">
            <v>2.8.12.28</v>
          </cell>
        </row>
        <row r="126">
          <cell r="A126" t="str">
            <v>2.8.12.29</v>
          </cell>
        </row>
        <row r="127">
          <cell r="A127" t="str">
            <v>2.8.12.30</v>
          </cell>
        </row>
        <row r="128">
          <cell r="A128" t="str">
            <v>2.8.12.31</v>
          </cell>
        </row>
        <row r="129">
          <cell r="A129" t="str">
            <v>2.8.12.32</v>
          </cell>
        </row>
        <row r="130">
          <cell r="A130" t="str">
            <v>2.8.12.33</v>
          </cell>
        </row>
        <row r="131">
          <cell r="A131" t="str">
            <v>2.8.12.34</v>
          </cell>
        </row>
        <row r="132">
          <cell r="A132" t="str">
            <v>2.8.12.35</v>
          </cell>
        </row>
        <row r="133">
          <cell r="A133" t="str">
            <v>2.8.12.36</v>
          </cell>
        </row>
        <row r="134">
          <cell r="A134" t="str">
            <v>2.8.12.37</v>
          </cell>
        </row>
        <row r="135">
          <cell r="A135" t="str">
            <v>2.8.12.38</v>
          </cell>
        </row>
        <row r="136">
          <cell r="A136" t="str">
            <v>2.8.12.39</v>
          </cell>
        </row>
        <row r="137">
          <cell r="A137" t="str">
            <v>2.8.12.40</v>
          </cell>
        </row>
        <row r="138">
          <cell r="A138" t="str">
            <v>2.8.12.41</v>
          </cell>
        </row>
        <row r="139">
          <cell r="A139" t="str">
            <v>2.8.12.42</v>
          </cell>
        </row>
        <row r="140">
          <cell r="A140" t="str">
            <v>2.8.12.43</v>
          </cell>
        </row>
        <row r="141">
          <cell r="A141" t="str">
            <v>2.8.12.44</v>
          </cell>
        </row>
        <row r="142">
          <cell r="A142" t="str">
            <v>2.8.12.45</v>
          </cell>
        </row>
        <row r="143">
          <cell r="A143" t="str">
            <v>2.8.12.46</v>
          </cell>
        </row>
        <row r="144">
          <cell r="A144" t="str">
            <v>2.8.12.47</v>
          </cell>
        </row>
        <row r="145">
          <cell r="A145" t="str">
            <v>2.8.12.48</v>
          </cell>
        </row>
        <row r="146">
          <cell r="A146" t="str">
            <v>2.8.12.49</v>
          </cell>
        </row>
        <row r="147">
          <cell r="A147" t="str">
            <v>2.8.12.50</v>
          </cell>
        </row>
        <row r="148">
          <cell r="A148" t="str">
            <v>2.8.12.51</v>
          </cell>
        </row>
        <row r="149">
          <cell r="A149" t="str">
            <v>2.8.12.52</v>
          </cell>
        </row>
        <row r="150">
          <cell r="A150" t="str">
            <v>2.8.12.53</v>
          </cell>
        </row>
        <row r="151">
          <cell r="A151" t="str">
            <v>2.8.12.54</v>
          </cell>
        </row>
        <row r="152">
          <cell r="A152" t="str">
            <v>2.8.12.55</v>
          </cell>
        </row>
        <row r="153">
          <cell r="A153" t="str">
            <v>2.8.12.56</v>
          </cell>
        </row>
        <row r="154">
          <cell r="A154" t="str">
            <v>2.8.12.57</v>
          </cell>
        </row>
        <row r="155">
          <cell r="A155" t="str">
            <v>2.8.12.58</v>
          </cell>
        </row>
        <row r="156">
          <cell r="A156" t="str">
            <v>2.8.12.59</v>
          </cell>
        </row>
        <row r="157">
          <cell r="A157" t="str">
            <v>2.8.12.60</v>
          </cell>
        </row>
        <row r="158">
          <cell r="A158" t="str">
            <v>2.8.12.61</v>
          </cell>
        </row>
        <row r="159">
          <cell r="A159" t="str">
            <v>2.8.12.62</v>
          </cell>
        </row>
        <row r="160">
          <cell r="A160" t="str">
            <v>2.8.12.63</v>
          </cell>
        </row>
        <row r="161">
          <cell r="A161" t="str">
            <v>2.8.12.64</v>
          </cell>
        </row>
        <row r="162">
          <cell r="A162" t="str">
            <v>2.8.12.65</v>
          </cell>
        </row>
        <row r="163">
          <cell r="A163" t="str">
            <v>2.8.12.66</v>
          </cell>
        </row>
        <row r="164">
          <cell r="A164" t="str">
            <v>2.8.12.67</v>
          </cell>
        </row>
        <row r="165">
          <cell r="A165" t="str">
            <v>2.8.12.68</v>
          </cell>
        </row>
        <row r="166">
          <cell r="A166" t="str">
            <v>2.8.13</v>
          </cell>
        </row>
        <row r="167">
          <cell r="A167" t="str">
            <v>2.8.13.1</v>
          </cell>
        </row>
        <row r="168">
          <cell r="A168" t="str">
            <v>2.8.13.2</v>
          </cell>
        </row>
        <row r="169">
          <cell r="A169" t="str">
            <v>2.8.13.3</v>
          </cell>
        </row>
        <row r="170">
          <cell r="A170" t="str">
            <v>2.8.13.4</v>
          </cell>
        </row>
        <row r="171">
          <cell r="A171" t="str">
            <v>2.8.13.5</v>
          </cell>
        </row>
        <row r="172">
          <cell r="A172" t="str">
            <v>2.8.13.6</v>
          </cell>
        </row>
        <row r="173">
          <cell r="A173" t="str">
            <v>2.8.13.7</v>
          </cell>
        </row>
        <row r="174">
          <cell r="A174" t="str">
            <v>2.8.13.8</v>
          </cell>
        </row>
        <row r="175">
          <cell r="A175" t="str">
            <v>2.8.13.9</v>
          </cell>
        </row>
        <row r="176">
          <cell r="A176" t="str">
            <v>2.8.13.10</v>
          </cell>
        </row>
        <row r="177">
          <cell r="A177" t="str">
            <v>2.8.13.11</v>
          </cell>
        </row>
        <row r="178">
          <cell r="A178" t="str">
            <v>2.8.13.12</v>
          </cell>
        </row>
        <row r="179">
          <cell r="A179" t="str">
            <v>2.8.13.13</v>
          </cell>
        </row>
        <row r="180">
          <cell r="A180" t="str">
            <v>2.8.13.14</v>
          </cell>
        </row>
        <row r="181">
          <cell r="A181" t="str">
            <v>2.8.13.15</v>
          </cell>
        </row>
        <row r="182">
          <cell r="A182" t="str">
            <v>2.8.13.16</v>
          </cell>
        </row>
        <row r="183">
          <cell r="A183" t="str">
            <v>2.8.13.17</v>
          </cell>
        </row>
        <row r="184">
          <cell r="A184" t="str">
            <v>2.8.13.18</v>
          </cell>
        </row>
        <row r="185">
          <cell r="A185" t="str">
            <v>2.8.13.19</v>
          </cell>
        </row>
        <row r="186">
          <cell r="A186" t="str">
            <v>2.8.13.20</v>
          </cell>
        </row>
        <row r="187">
          <cell r="A187" t="str">
            <v>2.8.13.21</v>
          </cell>
        </row>
        <row r="188">
          <cell r="A188" t="str">
            <v>2.8.13.22</v>
          </cell>
        </row>
        <row r="189">
          <cell r="A189" t="str">
            <v>2.8.13.23</v>
          </cell>
        </row>
        <row r="190">
          <cell r="A190" t="str">
            <v>2.8.13.24</v>
          </cell>
        </row>
        <row r="191">
          <cell r="A191" t="str">
            <v>2.8.13.25</v>
          </cell>
        </row>
        <row r="192">
          <cell r="A192" t="str">
            <v>2.8.13.26</v>
          </cell>
        </row>
        <row r="193">
          <cell r="A193" t="str">
            <v>2.8.13.27</v>
          </cell>
        </row>
        <row r="194">
          <cell r="A194" t="str">
            <v>2.8.13.28</v>
          </cell>
        </row>
        <row r="195">
          <cell r="A195" t="str">
            <v>2.8.13.29</v>
          </cell>
        </row>
        <row r="196">
          <cell r="A196" t="str">
            <v>2.8.13.30</v>
          </cell>
        </row>
        <row r="197">
          <cell r="A197" t="str">
            <v>2.8.13.31</v>
          </cell>
        </row>
        <row r="198">
          <cell r="A198" t="str">
            <v>2.8.13.32</v>
          </cell>
        </row>
        <row r="199">
          <cell r="A199" t="str">
            <v>2.8.14</v>
          </cell>
        </row>
        <row r="200">
          <cell r="A200" t="str">
            <v>2.8.14.1</v>
          </cell>
        </row>
        <row r="201">
          <cell r="A201" t="str">
            <v>2.8.14.2</v>
          </cell>
        </row>
        <row r="202">
          <cell r="A202" t="str">
            <v>2.8.14.3</v>
          </cell>
        </row>
        <row r="203">
          <cell r="A203" t="str">
            <v>2.8.14.4</v>
          </cell>
        </row>
        <row r="204">
          <cell r="A204" t="str">
            <v>2.8.14.5</v>
          </cell>
        </row>
        <row r="205">
          <cell r="A205">
            <v>2.9</v>
          </cell>
        </row>
        <row r="206">
          <cell r="A206" t="str">
            <v>2.9.15</v>
          </cell>
        </row>
        <row r="207">
          <cell r="A207" t="str">
            <v>2.9.15.1</v>
          </cell>
        </row>
        <row r="208">
          <cell r="A208" t="str">
            <v>2.9.15.2</v>
          </cell>
        </row>
        <row r="209">
          <cell r="A209" t="str">
            <v>2.9.15.3</v>
          </cell>
        </row>
        <row r="210">
          <cell r="A210" t="str">
            <v>2.9.15.4</v>
          </cell>
        </row>
        <row r="211">
          <cell r="A211" t="str">
            <v>2.9.15.5</v>
          </cell>
        </row>
        <row r="212">
          <cell r="A212" t="str">
            <v>2.9.15.6</v>
          </cell>
        </row>
        <row r="213">
          <cell r="A213" t="str">
            <v>2.9.15.7</v>
          </cell>
        </row>
        <row r="215">
          <cell r="A215">
            <v>3.1</v>
          </cell>
        </row>
        <row r="216">
          <cell r="A216" t="str">
            <v>3.10.16</v>
          </cell>
        </row>
        <row r="217">
          <cell r="A217" t="str">
            <v>3.10.16.1</v>
          </cell>
        </row>
        <row r="218">
          <cell r="A218" t="str">
            <v>3.10.16.2</v>
          </cell>
        </row>
        <row r="219">
          <cell r="A219" t="str">
            <v>3.10.16.3</v>
          </cell>
        </row>
        <row r="220">
          <cell r="A220" t="str">
            <v>3.10.16.4</v>
          </cell>
        </row>
        <row r="221">
          <cell r="A221" t="str">
            <v>3.10.16.5</v>
          </cell>
        </row>
        <row r="222">
          <cell r="A222" t="str">
            <v>3.10.16.6</v>
          </cell>
        </row>
        <row r="223">
          <cell r="A223">
            <v>3.11</v>
          </cell>
        </row>
        <row r="224">
          <cell r="A224" t="str">
            <v>3.11.17</v>
          </cell>
        </row>
        <row r="225">
          <cell r="A225" t="str">
            <v>3.11.17.1</v>
          </cell>
        </row>
        <row r="226">
          <cell r="A226" t="str">
            <v>3.11.17.2</v>
          </cell>
        </row>
        <row r="227">
          <cell r="A227" t="str">
            <v>3.11.17.3</v>
          </cell>
        </row>
        <row r="228">
          <cell r="A228" t="str">
            <v>3.11.17.4</v>
          </cell>
        </row>
        <row r="229">
          <cell r="A229" t="str">
            <v>3.11.17.5</v>
          </cell>
        </row>
        <row r="230">
          <cell r="A230" t="str">
            <v>3.11.17.6</v>
          </cell>
        </row>
        <row r="231">
          <cell r="A231">
            <v>3.12</v>
          </cell>
        </row>
        <row r="232">
          <cell r="A232" t="str">
            <v>3.12.18</v>
          </cell>
        </row>
        <row r="233">
          <cell r="A233" t="str">
            <v>3.12.18.1</v>
          </cell>
        </row>
        <row r="234">
          <cell r="A234" t="str">
            <v>3.12.18.2</v>
          </cell>
        </row>
        <row r="235">
          <cell r="A235" t="str">
            <v>3.12.18.3</v>
          </cell>
        </row>
        <row r="236">
          <cell r="A236" t="str">
            <v>3.12.18.4</v>
          </cell>
        </row>
        <row r="237">
          <cell r="A237" t="str">
            <v>3.12.18.5</v>
          </cell>
        </row>
        <row r="238">
          <cell r="A238" t="str">
            <v>3.12.18.6</v>
          </cell>
        </row>
        <row r="239">
          <cell r="A239">
            <v>3.13</v>
          </cell>
        </row>
        <row r="240">
          <cell r="A240" t="str">
            <v>3.13.19</v>
          </cell>
        </row>
        <row r="241">
          <cell r="A241" t="str">
            <v>3.13.19.1</v>
          </cell>
        </row>
        <row r="242">
          <cell r="A242" t="str">
            <v>3.13.19.2</v>
          </cell>
        </row>
        <row r="243">
          <cell r="A243" t="str">
            <v>3.13.19.3</v>
          </cell>
        </row>
        <row r="244">
          <cell r="A244" t="str">
            <v>3.13.19.4</v>
          </cell>
        </row>
        <row r="245">
          <cell r="A245" t="str">
            <v>3.13.19.5</v>
          </cell>
        </row>
        <row r="246">
          <cell r="A246" t="str">
            <v>3.13.19.6</v>
          </cell>
        </row>
        <row r="248">
          <cell r="A248">
            <v>4.1399999999999997</v>
          </cell>
        </row>
        <row r="249">
          <cell r="A249" t="str">
            <v>4.14.20</v>
          </cell>
        </row>
        <row r="250">
          <cell r="A250" t="str">
            <v>4.14.20.1</v>
          </cell>
        </row>
        <row r="251">
          <cell r="A251" t="str">
            <v>4.14.20.2</v>
          </cell>
        </row>
        <row r="252">
          <cell r="A252" t="str">
            <v>4.14.20.3</v>
          </cell>
        </row>
        <row r="253">
          <cell r="A253" t="str">
            <v>4.14.20.4</v>
          </cell>
        </row>
        <row r="254">
          <cell r="A254" t="str">
            <v>4.14.20.5</v>
          </cell>
        </row>
        <row r="255">
          <cell r="A255" t="str">
            <v>4.14.20.6</v>
          </cell>
        </row>
        <row r="256">
          <cell r="A256" t="str">
            <v>4.14.20.7</v>
          </cell>
        </row>
        <row r="257">
          <cell r="A257" t="str">
            <v>4.14.20.8</v>
          </cell>
        </row>
        <row r="258">
          <cell r="A258" t="str">
            <v>4.14.20.9</v>
          </cell>
        </row>
        <row r="259">
          <cell r="A259" t="str">
            <v>4.14.20.10</v>
          </cell>
        </row>
        <row r="260">
          <cell r="A260">
            <v>4.1500000000000004</v>
          </cell>
        </row>
        <row r="261">
          <cell r="A261" t="str">
            <v>4.15.21</v>
          </cell>
        </row>
        <row r="262">
          <cell r="A262" t="str">
            <v>4.15.21.1</v>
          </cell>
        </row>
        <row r="263">
          <cell r="A263" t="str">
            <v>4.15.21.2</v>
          </cell>
        </row>
        <row r="264">
          <cell r="A264" t="str">
            <v>4.15.21.3</v>
          </cell>
        </row>
        <row r="265">
          <cell r="A265" t="str">
            <v>4.15.21.4</v>
          </cell>
        </row>
        <row r="266">
          <cell r="A266" t="str">
            <v>4.15.21.5</v>
          </cell>
        </row>
        <row r="267">
          <cell r="A267" t="str">
            <v>4.15.21.6</v>
          </cell>
        </row>
        <row r="269">
          <cell r="A269">
            <v>1.1599999999999999</v>
          </cell>
        </row>
        <row r="270">
          <cell r="A270" t="str">
            <v>1.16.22</v>
          </cell>
        </row>
        <row r="271">
          <cell r="A271" t="str">
            <v>1.16.22.1</v>
          </cell>
        </row>
        <row r="272">
          <cell r="A272" t="str">
            <v>1.16.22.2</v>
          </cell>
        </row>
        <row r="273">
          <cell r="A273" t="str">
            <v>1.16.22.3</v>
          </cell>
        </row>
        <row r="274">
          <cell r="A274" t="str">
            <v>1.16.22.4</v>
          </cell>
        </row>
        <row r="275">
          <cell r="A275" t="str">
            <v>1.16.22.5</v>
          </cell>
        </row>
        <row r="276">
          <cell r="A276" t="str">
            <v>1.16.22.6</v>
          </cell>
        </row>
        <row r="277">
          <cell r="A277" t="str">
            <v>1.16.23</v>
          </cell>
        </row>
        <row r="278">
          <cell r="A278" t="str">
            <v>1.16.23.1</v>
          </cell>
        </row>
        <row r="279">
          <cell r="A279" t="str">
            <v>1.16.23.2</v>
          </cell>
        </row>
        <row r="280">
          <cell r="A280" t="str">
            <v>1.16.23.3</v>
          </cell>
        </row>
        <row r="281">
          <cell r="A281" t="str">
            <v>1.16.23.4</v>
          </cell>
        </row>
        <row r="282">
          <cell r="A282" t="str">
            <v>1.16.23.5</v>
          </cell>
        </row>
        <row r="284">
          <cell r="A284">
            <v>2.17</v>
          </cell>
        </row>
        <row r="285">
          <cell r="A285" t="str">
            <v>2.17.24</v>
          </cell>
        </row>
        <row r="286">
          <cell r="A286" t="str">
            <v>2.17.24.1</v>
          </cell>
        </row>
        <row r="287">
          <cell r="A287" t="str">
            <v>2.17.24.2</v>
          </cell>
        </row>
        <row r="288">
          <cell r="A288" t="str">
            <v>2.17.24.3</v>
          </cell>
        </row>
        <row r="289">
          <cell r="A289" t="str">
            <v>2.17.24.4</v>
          </cell>
        </row>
        <row r="290">
          <cell r="A290" t="str">
            <v>2.17.24.5</v>
          </cell>
        </row>
        <row r="291">
          <cell r="A291" t="str">
            <v>2.17.24.6</v>
          </cell>
        </row>
        <row r="292">
          <cell r="A292" t="str">
            <v>2.17.24.7</v>
          </cell>
        </row>
        <row r="293">
          <cell r="A293" t="str">
            <v>2.17.25</v>
          </cell>
        </row>
        <row r="294">
          <cell r="A294" t="str">
            <v>2.17.25.1</v>
          </cell>
        </row>
        <row r="295">
          <cell r="A295" t="str">
            <v>2.17.25.2</v>
          </cell>
        </row>
        <row r="296">
          <cell r="A296" t="str">
            <v>2.17.25.3</v>
          </cell>
        </row>
        <row r="297">
          <cell r="A297" t="str">
            <v>2.17.25.4</v>
          </cell>
        </row>
        <row r="298">
          <cell r="A298" t="str">
            <v>2.17.25.5</v>
          </cell>
        </row>
        <row r="300">
          <cell r="A300">
            <v>3.18</v>
          </cell>
        </row>
        <row r="301">
          <cell r="A301" t="str">
            <v>3.18.26</v>
          </cell>
        </row>
        <row r="302">
          <cell r="A302" t="str">
            <v>3.18.26.1</v>
          </cell>
        </row>
        <row r="303">
          <cell r="A303" t="str">
            <v>3.18.26.2</v>
          </cell>
        </row>
        <row r="304">
          <cell r="A304" t="str">
            <v>3.18.26.3</v>
          </cell>
        </row>
        <row r="305">
          <cell r="A305" t="str">
            <v>3.18.26.4</v>
          </cell>
        </row>
        <row r="306">
          <cell r="A306" t="str">
            <v>3.18.26.5</v>
          </cell>
        </row>
        <row r="307">
          <cell r="A307" t="str">
            <v>3.18.26.6</v>
          </cell>
        </row>
        <row r="308">
          <cell r="A308" t="str">
            <v>3.18.27</v>
          </cell>
        </row>
        <row r="309">
          <cell r="A309" t="str">
            <v>3.18.27.1</v>
          </cell>
        </row>
        <row r="310">
          <cell r="A310" t="str">
            <v>3.18.27.2</v>
          </cell>
        </row>
        <row r="311">
          <cell r="A311" t="str">
            <v>3.18.27.3</v>
          </cell>
        </row>
        <row r="312">
          <cell r="A312" t="str">
            <v>3.18.27.4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2">
          <cell r="D42" t="str">
            <v>Strengthen existing communication mechanisms e.g phone-in TV/Radio/Social media/Media hub programs.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D105F-7ACC-4918-8E74-3351125D8296}">
  <dimension ref="A1:B48"/>
  <sheetViews>
    <sheetView workbookViewId="0">
      <selection activeCell="A57" sqref="A57"/>
    </sheetView>
  </sheetViews>
  <sheetFormatPr baseColWidth="10" defaultColWidth="8.83203125" defaultRowHeight="15"/>
  <cols>
    <col min="1" max="1" width="24" customWidth="1"/>
    <col min="2" max="2" width="24.6640625" style="1" customWidth="1"/>
    <col min="3" max="3" width="15.83203125" customWidth="1"/>
  </cols>
  <sheetData>
    <row r="1" spans="1:2">
      <c r="A1" s="34" t="s">
        <v>130</v>
      </c>
      <c r="B1" s="10"/>
    </row>
    <row r="2" spans="1:2">
      <c r="A2" s="32" t="s">
        <v>144</v>
      </c>
      <c r="B2" s="33" t="s">
        <v>164</v>
      </c>
    </row>
    <row r="3" spans="1:2">
      <c r="A3" s="5" t="s">
        <v>2</v>
      </c>
      <c r="B3" s="26">
        <v>2025</v>
      </c>
    </row>
    <row r="4" spans="1:2">
      <c r="A4" s="5" t="s">
        <v>6</v>
      </c>
      <c r="B4" s="26" t="s">
        <v>145</v>
      </c>
    </row>
    <row r="5" spans="1:2">
      <c r="A5" s="16" t="str">
        <f>B4&amp;" Recurrent Expenditure"</f>
        <v>PHC Recurrent Expenditure</v>
      </c>
      <c r="B5" s="17"/>
    </row>
    <row r="6" spans="1:2">
      <c r="A6" s="15" t="s">
        <v>8</v>
      </c>
      <c r="B6" s="27">
        <v>2387112</v>
      </c>
    </row>
    <row r="7" spans="1:2">
      <c r="A7" s="15" t="s">
        <v>9</v>
      </c>
      <c r="B7" s="27">
        <v>1714547</v>
      </c>
    </row>
    <row r="8" spans="1:2">
      <c r="A8" s="16" t="str">
        <f>B4&amp;" Capital Expenditure"</f>
        <v>PHC Capital Expenditure</v>
      </c>
      <c r="B8" s="17"/>
    </row>
    <row r="9" spans="1:2">
      <c r="A9" s="15" t="s">
        <v>8</v>
      </c>
      <c r="B9" s="27">
        <v>8664248</v>
      </c>
    </row>
    <row r="10" spans="1:2">
      <c r="A10" s="15" t="s">
        <v>9</v>
      </c>
      <c r="B10" s="27">
        <v>7214169</v>
      </c>
    </row>
    <row r="12" spans="1:2">
      <c r="A12" s="19" t="s">
        <v>129</v>
      </c>
    </row>
    <row r="13" spans="1:2">
      <c r="A13" s="18" t="s">
        <v>125</v>
      </c>
    </row>
    <row r="14" spans="1:2">
      <c r="A14" t="s">
        <v>128</v>
      </c>
    </row>
    <row r="15" spans="1:2">
      <c r="A15" t="s">
        <v>189</v>
      </c>
    </row>
    <row r="16" spans="1:2">
      <c r="A16" s="28" t="s">
        <v>140</v>
      </c>
    </row>
    <row r="17" spans="1:1">
      <c r="A17" s="28" t="s">
        <v>141</v>
      </c>
    </row>
    <row r="18" spans="1:1">
      <c r="A18" s="28" t="s">
        <v>142</v>
      </c>
    </row>
    <row r="19" spans="1:1">
      <c r="A19" s="28" t="s">
        <v>143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133</v>
      </c>
    </row>
    <row r="23" spans="1:1">
      <c r="A23" t="s">
        <v>138</v>
      </c>
    </row>
    <row r="24" spans="1:1">
      <c r="A24" s="18" t="s">
        <v>126</v>
      </c>
    </row>
    <row r="25" spans="1:1">
      <c r="A25" t="str">
        <f>"Go to BIR Report C.5 and filter by "&amp;B4&amp;" sector. Identify those projects for which efficiency analysis can be done"</f>
        <v>Go to BIR Report C.5 and filter by PHC sector. Identify those projects for which efficiency analysis can be done</v>
      </c>
    </row>
    <row r="26" spans="1:1">
      <c r="A26" t="s">
        <v>188</v>
      </c>
    </row>
    <row r="27" spans="1:1">
      <c r="A27" s="28" t="s">
        <v>191</v>
      </c>
    </row>
    <row r="28" spans="1:1">
      <c r="A28" s="28" t="s">
        <v>192</v>
      </c>
    </row>
    <row r="29" spans="1:1">
      <c r="A29" s="28" t="s">
        <v>193</v>
      </c>
    </row>
    <row r="30" spans="1:1">
      <c r="A30" t="s">
        <v>132</v>
      </c>
    </row>
    <row r="31" spans="1:1">
      <c r="A31" t="s">
        <v>190</v>
      </c>
    </row>
    <row r="32" spans="1:1">
      <c r="A32" t="s">
        <v>133</v>
      </c>
    </row>
    <row r="33" spans="1:1">
      <c r="A33" t="s">
        <v>137</v>
      </c>
    </row>
    <row r="34" spans="1:1">
      <c r="A34" s="18" t="s">
        <v>127</v>
      </c>
    </row>
    <row r="35" spans="1:1">
      <c r="A35" t="str">
        <f>"Go to the "&amp;IF(B4="BED","Education",IF(B4="PHC","Health",""))&amp;" Sector "&amp;B3&amp;" - "&amp;B3+2&amp;" MTSS, worksheet 3. KPI Idenitification"</f>
        <v>Go to the Health Sector 2025 - 2027 MTSS, worksheet 3. KPI Idenitification</v>
      </c>
    </row>
    <row r="36" spans="1:1">
      <c r="A36" t="str">
        <f>"Identify all those KPIs that are relevant to the "&amp;B4&amp;" Sector"</f>
        <v>Identify all those KPIs that are relevant to the PHC Sector</v>
      </c>
    </row>
    <row r="37" spans="1:1">
      <c r="A37" t="str">
        <f>"Copy the Programme, Output/Outcome KPI Description and "&amp;B3&amp;" Target and paste into the Effectiveness Analysis worksheet as follows:"</f>
        <v>Copy the Programme, Output/Outcome KPI Description and 2025 Target and paste into the Effectiveness Analysis worksheet as follows:</v>
      </c>
    </row>
    <row r="38" spans="1:1">
      <c r="A38" s="28" t="s">
        <v>184</v>
      </c>
    </row>
    <row r="39" spans="1:1">
      <c r="A39" s="28" t="s">
        <v>185</v>
      </c>
    </row>
    <row r="40" spans="1:1">
      <c r="A40" s="28" t="str">
        <f>B3&amp;" Target: MTSS column G to Effectiveness Analysis column D"</f>
        <v>2025 Target: MTSS column G to Effectiveness Analysis column D</v>
      </c>
    </row>
    <row r="41" spans="1:1">
      <c r="A41" s="2" t="s">
        <v>186</v>
      </c>
    </row>
    <row r="42" spans="1:1">
      <c r="A42" t="s">
        <v>187</v>
      </c>
    </row>
    <row r="43" spans="1:1">
      <c r="A43" s="28" t="s">
        <v>194</v>
      </c>
    </row>
    <row r="44" spans="1:1">
      <c r="A44" s="28" t="s">
        <v>195</v>
      </c>
    </row>
    <row r="45" spans="1:1">
      <c r="A45" s="8" t="s">
        <v>196</v>
      </c>
    </row>
    <row r="46" spans="1:1">
      <c r="A46" t="s">
        <v>136</v>
      </c>
    </row>
    <row r="47" spans="1:1">
      <c r="A47" t="s">
        <v>133</v>
      </c>
    </row>
    <row r="48" spans="1:1">
      <c r="A48" t="s">
        <v>139</v>
      </c>
    </row>
  </sheetData>
  <sheetProtection sheet="1" objects="1" scenario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F6764E7-B043-4005-9C8C-29D1028A3D1B}">
          <x14:formula1>
            <xm:f>Lookups!$A$2:$A$39</xm:f>
          </x14:formula1>
          <xm:sqref>B2</xm:sqref>
        </x14:dataValidation>
        <x14:dataValidation type="list" allowBlank="1" showInputMessage="1" showErrorMessage="1" xr:uid="{80E95E84-410A-426F-9E94-7E499A204679}">
          <x14:formula1>
            <xm:f>Lookups!$B$2:$B$28</xm:f>
          </x14:formula1>
          <xm:sqref>B3</xm:sqref>
        </x14:dataValidation>
        <x14:dataValidation type="list" allowBlank="1" showInputMessage="1" showErrorMessage="1" xr:uid="{2CCDD749-F846-4D92-8E5F-83AB24EA6A59}">
          <x14:formula1>
            <xm:f>Lookups!$C$2:$C$3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5E2F5-B885-4E04-8767-DFA3C2093B35}">
  <dimension ref="A1:G55"/>
  <sheetViews>
    <sheetView topLeftCell="B1" workbookViewId="0">
      <selection activeCell="G5" sqref="G5"/>
    </sheetView>
  </sheetViews>
  <sheetFormatPr baseColWidth="10" defaultColWidth="8.83203125" defaultRowHeight="15"/>
  <cols>
    <col min="1" max="1" width="6.1640625" customWidth="1"/>
    <col min="2" max="2" width="22.6640625" customWidth="1"/>
    <col min="3" max="3" width="44.6640625" customWidth="1"/>
    <col min="4" max="5" width="22.6640625" customWidth="1"/>
    <col min="6" max="7" width="44.6640625" customWidth="1"/>
  </cols>
  <sheetData>
    <row r="1" spans="1:7" ht="30" customHeight="1">
      <c r="A1" s="35" t="str">
        <f>Calibration!B2&amp;" State Government "&amp;Calibration!B3&amp;" "&amp;Calibration!B4&amp;" Sector Value for Money (Performance) Assessment - Economy Analysis "</f>
        <v xml:space="preserve">Kano State Government 2025 PHC Sector Value for Money (Performance) Assessment - Economy Analysis </v>
      </c>
    </row>
    <row r="2" spans="1:7" ht="30" customHeight="1">
      <c r="A2" s="14" t="s">
        <v>0</v>
      </c>
      <c r="B2" s="14" t="s">
        <v>24</v>
      </c>
      <c r="C2" s="14" t="s">
        <v>1</v>
      </c>
      <c r="D2" s="7" t="str">
        <f>Calibration!B3&amp;" Original Budget"</f>
        <v>2025 Original Budget</v>
      </c>
      <c r="E2" s="7" t="s">
        <v>3</v>
      </c>
      <c r="F2" s="7" t="s">
        <v>4</v>
      </c>
      <c r="G2" s="7" t="s">
        <v>5</v>
      </c>
    </row>
    <row r="3" spans="1:7" ht="15" customHeight="1">
      <c r="A3" s="5">
        <v>1.1000000000000001</v>
      </c>
      <c r="B3" s="23">
        <v>21</v>
      </c>
      <c r="C3" s="23" t="s">
        <v>197</v>
      </c>
      <c r="D3" s="24">
        <v>663512</v>
      </c>
      <c r="E3" s="24">
        <v>391693</v>
      </c>
      <c r="F3" s="23" t="s">
        <v>198</v>
      </c>
      <c r="G3" s="23"/>
    </row>
    <row r="4" spans="1:7" ht="15" customHeight="1">
      <c r="A4" s="5">
        <v>1.2</v>
      </c>
      <c r="B4" s="23">
        <v>22</v>
      </c>
      <c r="C4" s="23" t="s">
        <v>199</v>
      </c>
      <c r="D4" s="24">
        <v>1723600</v>
      </c>
      <c r="E4" s="24">
        <v>1322854</v>
      </c>
      <c r="F4" s="23" t="s">
        <v>200</v>
      </c>
      <c r="G4" s="23"/>
    </row>
    <row r="5" spans="1:7" ht="15" customHeight="1">
      <c r="A5" s="5">
        <v>1.3</v>
      </c>
      <c r="B5" s="23">
        <v>23</v>
      </c>
      <c r="C5" s="23" t="s">
        <v>201</v>
      </c>
      <c r="D5" s="24">
        <v>8664248</v>
      </c>
      <c r="E5" s="24">
        <v>7214169</v>
      </c>
      <c r="F5" s="23" t="s">
        <v>202</v>
      </c>
      <c r="G5" s="23"/>
    </row>
    <row r="6" spans="1:7" ht="15" customHeight="1">
      <c r="A6" s="5">
        <v>1.4</v>
      </c>
      <c r="B6" s="23"/>
      <c r="C6" s="23"/>
      <c r="D6" s="24"/>
      <c r="E6" s="24"/>
      <c r="F6" s="23"/>
      <c r="G6" s="23"/>
    </row>
    <row r="7" spans="1:7" ht="15" customHeight="1">
      <c r="A7" s="5">
        <v>1.5</v>
      </c>
      <c r="B7" s="23"/>
      <c r="C7" s="23"/>
      <c r="D7" s="24"/>
      <c r="E7" s="24"/>
      <c r="F7" s="23"/>
      <c r="G7" s="23"/>
    </row>
    <row r="8" spans="1:7" ht="15" customHeight="1">
      <c r="A8" s="5">
        <v>1.6</v>
      </c>
      <c r="B8" s="23"/>
      <c r="C8" s="23"/>
      <c r="D8" s="24"/>
      <c r="E8" s="24"/>
      <c r="F8" s="23"/>
      <c r="G8" s="23"/>
    </row>
    <row r="9" spans="1:7" ht="15" customHeight="1">
      <c r="A9" s="5">
        <v>1.7</v>
      </c>
      <c r="B9" s="23"/>
      <c r="C9" s="23"/>
      <c r="D9" s="24"/>
      <c r="E9" s="24"/>
      <c r="F9" s="23"/>
      <c r="G9" s="23"/>
    </row>
    <row r="10" spans="1:7" ht="15" customHeight="1">
      <c r="A10" s="5">
        <v>1.8</v>
      </c>
      <c r="B10" s="23"/>
      <c r="C10" s="23"/>
      <c r="D10" s="24"/>
      <c r="E10" s="24"/>
      <c r="F10" s="23"/>
      <c r="G10" s="23"/>
    </row>
    <row r="11" spans="1:7" ht="15" customHeight="1">
      <c r="A11" s="5">
        <v>1.9</v>
      </c>
      <c r="B11" s="23"/>
      <c r="C11" s="23"/>
      <c r="D11" s="24"/>
      <c r="E11" s="24"/>
      <c r="F11" s="23"/>
      <c r="G11" s="23"/>
    </row>
    <row r="12" spans="1:7" ht="15" customHeight="1">
      <c r="A12" s="12" t="s">
        <v>19</v>
      </c>
      <c r="B12" s="25"/>
      <c r="C12" s="23"/>
      <c r="D12" s="24"/>
      <c r="E12" s="24"/>
      <c r="F12" s="23"/>
      <c r="G12" s="23"/>
    </row>
    <row r="13" spans="1:7" ht="15" customHeight="1">
      <c r="A13" s="5">
        <v>1.1100000000000001</v>
      </c>
      <c r="B13" s="23"/>
      <c r="C13" s="23"/>
      <c r="D13" s="24"/>
      <c r="E13" s="24"/>
      <c r="F13" s="23"/>
      <c r="G13" s="23"/>
    </row>
    <row r="14" spans="1:7" ht="15" customHeight="1">
      <c r="A14" s="5">
        <v>1.1200000000000001</v>
      </c>
      <c r="B14" s="23"/>
      <c r="C14" s="23"/>
      <c r="D14" s="24"/>
      <c r="E14" s="24"/>
      <c r="F14" s="23"/>
      <c r="G14" s="23"/>
    </row>
    <row r="15" spans="1:7" ht="15" customHeight="1">
      <c r="A15" s="5">
        <v>1.1299999999999999</v>
      </c>
      <c r="B15" s="23"/>
      <c r="C15" s="23"/>
      <c r="D15" s="24"/>
      <c r="E15" s="24"/>
      <c r="F15" s="23"/>
      <c r="G15" s="23"/>
    </row>
    <row r="16" spans="1:7" ht="15" customHeight="1">
      <c r="A16" s="5">
        <v>1.1399999999999999</v>
      </c>
      <c r="B16" s="23"/>
      <c r="C16" s="23"/>
      <c r="D16" s="24"/>
      <c r="E16" s="24"/>
      <c r="F16" s="23"/>
      <c r="G16" s="23"/>
    </row>
    <row r="17" spans="1:7" ht="15" customHeight="1">
      <c r="A17" s="5">
        <v>1.1499999999999999</v>
      </c>
      <c r="B17" s="23"/>
      <c r="C17" s="23"/>
      <c r="D17" s="24"/>
      <c r="E17" s="24"/>
      <c r="F17" s="23"/>
      <c r="G17" s="23"/>
    </row>
    <row r="18" spans="1:7" ht="15" customHeight="1">
      <c r="A18" s="5">
        <v>1.1599999999999999</v>
      </c>
      <c r="B18" s="23"/>
      <c r="C18" s="23"/>
      <c r="D18" s="24"/>
      <c r="E18" s="24"/>
      <c r="F18" s="23"/>
      <c r="G18" s="23"/>
    </row>
    <row r="19" spans="1:7" ht="15" customHeight="1">
      <c r="A19" s="5">
        <v>1.17</v>
      </c>
      <c r="B19" s="23"/>
      <c r="C19" s="23"/>
      <c r="D19" s="24"/>
      <c r="E19" s="24"/>
      <c r="F19" s="23"/>
      <c r="G19" s="23"/>
    </row>
    <row r="20" spans="1:7" ht="15" customHeight="1">
      <c r="A20" s="5">
        <v>1.18</v>
      </c>
      <c r="B20" s="23"/>
      <c r="C20" s="23"/>
      <c r="D20" s="24"/>
      <c r="E20" s="24"/>
      <c r="F20" s="23"/>
      <c r="G20" s="23"/>
    </row>
    <row r="21" spans="1:7" ht="15" customHeight="1">
      <c r="A21" s="5">
        <v>1.19</v>
      </c>
      <c r="B21" s="23"/>
      <c r="C21" s="23"/>
      <c r="D21" s="24"/>
      <c r="E21" s="24"/>
      <c r="F21" s="23"/>
      <c r="G21" s="23"/>
    </row>
    <row r="22" spans="1:7" ht="15" customHeight="1">
      <c r="A22" s="12" t="s">
        <v>21</v>
      </c>
      <c r="B22" s="25"/>
      <c r="C22" s="23"/>
      <c r="D22" s="24"/>
      <c r="E22" s="24"/>
      <c r="F22" s="23"/>
      <c r="G22" s="23"/>
    </row>
    <row r="23" spans="1:7" ht="15" customHeight="1">
      <c r="A23" s="5">
        <v>1.21</v>
      </c>
      <c r="B23" s="23"/>
      <c r="C23" s="23"/>
      <c r="D23" s="24"/>
      <c r="E23" s="24"/>
      <c r="F23" s="23"/>
      <c r="G23" s="23"/>
    </row>
    <row r="24" spans="1:7" ht="15" customHeight="1">
      <c r="A24" s="5">
        <v>1.22</v>
      </c>
      <c r="B24" s="23"/>
      <c r="C24" s="23"/>
      <c r="D24" s="24"/>
      <c r="E24" s="24"/>
      <c r="F24" s="23"/>
      <c r="G24" s="23"/>
    </row>
    <row r="25" spans="1:7" ht="15" customHeight="1">
      <c r="A25" s="5">
        <v>1.23</v>
      </c>
      <c r="B25" s="23"/>
      <c r="C25" s="23"/>
      <c r="D25" s="24"/>
      <c r="E25" s="24"/>
      <c r="F25" s="23"/>
      <c r="G25" s="23"/>
    </row>
    <row r="26" spans="1:7" ht="15" customHeight="1">
      <c r="A26" s="5">
        <v>1.24</v>
      </c>
      <c r="B26" s="23"/>
      <c r="C26" s="23"/>
      <c r="D26" s="24"/>
      <c r="E26" s="24"/>
      <c r="F26" s="23"/>
      <c r="G26" s="23"/>
    </row>
    <row r="27" spans="1:7" ht="15" customHeight="1">
      <c r="A27" s="5">
        <v>1.25</v>
      </c>
      <c r="B27" s="23"/>
      <c r="C27" s="23"/>
      <c r="D27" s="24"/>
      <c r="E27" s="24"/>
      <c r="F27" s="23"/>
      <c r="G27" s="23"/>
    </row>
    <row r="28" spans="1:7" ht="15" customHeight="1">
      <c r="A28" s="5">
        <v>1.26</v>
      </c>
      <c r="B28" s="23"/>
      <c r="C28" s="23"/>
      <c r="D28" s="24"/>
      <c r="E28" s="24"/>
      <c r="F28" s="23"/>
      <c r="G28" s="23"/>
    </row>
    <row r="29" spans="1:7" ht="15" customHeight="1">
      <c r="A29" s="5">
        <v>1.27</v>
      </c>
      <c r="B29" s="23"/>
      <c r="C29" s="23"/>
      <c r="D29" s="24"/>
      <c r="E29" s="24"/>
      <c r="F29" s="23"/>
      <c r="G29" s="23"/>
    </row>
    <row r="30" spans="1:7" ht="15" customHeight="1">
      <c r="A30" s="5">
        <v>1.28</v>
      </c>
      <c r="B30" s="23"/>
      <c r="C30" s="23"/>
      <c r="D30" s="24"/>
      <c r="E30" s="24"/>
      <c r="F30" s="23"/>
      <c r="G30" s="23"/>
    </row>
    <row r="31" spans="1:7" ht="15" customHeight="1">
      <c r="A31" s="5">
        <v>1.29</v>
      </c>
      <c r="B31" s="23"/>
      <c r="C31" s="23"/>
      <c r="D31" s="24"/>
      <c r="E31" s="24"/>
      <c r="F31" s="23"/>
      <c r="G31" s="23"/>
    </row>
    <row r="32" spans="1:7" ht="15" customHeight="1">
      <c r="A32" s="12" t="s">
        <v>20</v>
      </c>
      <c r="B32" s="25"/>
      <c r="C32" s="23"/>
      <c r="D32" s="24"/>
      <c r="E32" s="24"/>
      <c r="F32" s="23"/>
      <c r="G32" s="23"/>
    </row>
    <row r="33" spans="1:7" ht="15" customHeight="1">
      <c r="A33" s="5">
        <v>1.31</v>
      </c>
      <c r="B33" s="23"/>
      <c r="C33" s="23"/>
      <c r="D33" s="24"/>
      <c r="E33" s="24"/>
      <c r="F33" s="23"/>
      <c r="G33" s="23"/>
    </row>
    <row r="34" spans="1:7" ht="15" customHeight="1">
      <c r="A34" s="5">
        <v>1.32</v>
      </c>
      <c r="B34" s="23"/>
      <c r="C34" s="23"/>
      <c r="D34" s="24"/>
      <c r="E34" s="24"/>
      <c r="F34" s="23"/>
      <c r="G34" s="23"/>
    </row>
    <row r="35" spans="1:7" ht="15" customHeight="1">
      <c r="A35" s="5">
        <v>1.33</v>
      </c>
      <c r="B35" s="23"/>
      <c r="C35" s="23"/>
      <c r="D35" s="24"/>
      <c r="E35" s="24"/>
      <c r="F35" s="23"/>
      <c r="G35" s="23"/>
    </row>
    <row r="36" spans="1:7" ht="15" customHeight="1">
      <c r="A36" s="5">
        <v>1.34</v>
      </c>
      <c r="B36" s="23"/>
      <c r="C36" s="23"/>
      <c r="D36" s="24"/>
      <c r="E36" s="24"/>
      <c r="F36" s="23"/>
      <c r="G36" s="23"/>
    </row>
    <row r="37" spans="1:7" ht="15" customHeight="1">
      <c r="A37" s="5">
        <v>1.35</v>
      </c>
      <c r="B37" s="23"/>
      <c r="C37" s="23"/>
      <c r="D37" s="24"/>
      <c r="E37" s="24"/>
      <c r="F37" s="23"/>
      <c r="G37" s="23"/>
    </row>
    <row r="38" spans="1:7" ht="15" customHeight="1">
      <c r="A38" s="5">
        <v>1.36</v>
      </c>
      <c r="B38" s="23"/>
      <c r="C38" s="23"/>
      <c r="D38" s="24"/>
      <c r="E38" s="24"/>
      <c r="F38" s="23"/>
      <c r="G38" s="23"/>
    </row>
    <row r="39" spans="1:7" ht="15" customHeight="1">
      <c r="A39" s="5">
        <v>1.37</v>
      </c>
      <c r="B39" s="23"/>
      <c r="C39" s="23"/>
      <c r="D39" s="24"/>
      <c r="E39" s="24"/>
      <c r="F39" s="23"/>
      <c r="G39" s="23"/>
    </row>
    <row r="40" spans="1:7" ht="15" customHeight="1">
      <c r="A40" s="5">
        <v>1.38</v>
      </c>
      <c r="B40" s="23"/>
      <c r="C40" s="23"/>
      <c r="D40" s="24"/>
      <c r="E40" s="24"/>
      <c r="F40" s="23"/>
      <c r="G40" s="23"/>
    </row>
    <row r="41" spans="1:7" ht="15" customHeight="1">
      <c r="A41" s="5">
        <v>1.39</v>
      </c>
      <c r="B41" s="23"/>
      <c r="C41" s="23"/>
      <c r="D41" s="24"/>
      <c r="E41" s="24"/>
      <c r="F41" s="23"/>
      <c r="G41" s="23"/>
    </row>
    <row r="42" spans="1:7" ht="15" customHeight="1">
      <c r="A42" s="12" t="s">
        <v>23</v>
      </c>
      <c r="B42" s="25"/>
      <c r="C42" s="23"/>
      <c r="D42" s="24"/>
      <c r="E42" s="24"/>
      <c r="F42" s="23"/>
      <c r="G42" s="23"/>
    </row>
    <row r="43" spans="1:7" ht="15" customHeight="1">
      <c r="A43" s="5">
        <v>1.41</v>
      </c>
      <c r="B43" s="23"/>
      <c r="C43" s="23"/>
      <c r="D43" s="24"/>
      <c r="E43" s="24"/>
      <c r="F43" s="23"/>
      <c r="G43" s="23"/>
    </row>
    <row r="44" spans="1:7" ht="15" customHeight="1">
      <c r="A44" s="5">
        <v>1.42</v>
      </c>
      <c r="B44" s="23"/>
      <c r="C44" s="23"/>
      <c r="D44" s="24"/>
      <c r="E44" s="24"/>
      <c r="F44" s="23"/>
      <c r="G44" s="23"/>
    </row>
    <row r="45" spans="1:7" ht="15" customHeight="1">
      <c r="A45" s="5">
        <v>1.43</v>
      </c>
      <c r="B45" s="23"/>
      <c r="C45" s="23"/>
      <c r="D45" s="24"/>
      <c r="E45" s="24"/>
      <c r="F45" s="23"/>
      <c r="G45" s="23"/>
    </row>
    <row r="46" spans="1:7" ht="15" customHeight="1">
      <c r="A46" s="5">
        <v>1.44</v>
      </c>
      <c r="B46" s="23"/>
      <c r="C46" s="23"/>
      <c r="D46" s="24"/>
      <c r="E46" s="24"/>
      <c r="F46" s="23"/>
      <c r="G46" s="23"/>
    </row>
    <row r="47" spans="1:7" ht="15" customHeight="1">
      <c r="A47" s="5">
        <v>1.45</v>
      </c>
      <c r="B47" s="23"/>
      <c r="C47" s="23"/>
      <c r="D47" s="24"/>
      <c r="E47" s="24"/>
      <c r="F47" s="23"/>
      <c r="G47" s="23"/>
    </row>
    <row r="48" spans="1:7" ht="15" customHeight="1">
      <c r="A48" s="5">
        <v>1.46</v>
      </c>
      <c r="B48" s="23"/>
      <c r="C48" s="23"/>
      <c r="D48" s="24"/>
      <c r="E48" s="24"/>
      <c r="F48" s="23"/>
      <c r="G48" s="23"/>
    </row>
    <row r="49" spans="1:7" ht="15" customHeight="1">
      <c r="A49" s="5">
        <v>1.47</v>
      </c>
      <c r="B49" s="23"/>
      <c r="C49" s="23"/>
      <c r="D49" s="24"/>
      <c r="E49" s="24"/>
      <c r="F49" s="23"/>
      <c r="G49" s="23"/>
    </row>
    <row r="50" spans="1:7" ht="15" customHeight="1">
      <c r="A50" s="5">
        <v>1.48</v>
      </c>
      <c r="B50" s="23"/>
      <c r="C50" s="23"/>
      <c r="D50" s="24"/>
      <c r="E50" s="24"/>
      <c r="F50" s="23"/>
      <c r="G50" s="23"/>
    </row>
    <row r="51" spans="1:7" ht="15" customHeight="1">
      <c r="A51" s="5">
        <v>1.49</v>
      </c>
      <c r="B51" s="23"/>
      <c r="C51" s="23"/>
      <c r="D51" s="24"/>
      <c r="E51" s="24"/>
      <c r="F51" s="23"/>
      <c r="G51" s="23"/>
    </row>
    <row r="52" spans="1:7" ht="15" customHeight="1">
      <c r="A52" s="12" t="s">
        <v>22</v>
      </c>
      <c r="B52" s="25"/>
      <c r="C52" s="23"/>
      <c r="D52" s="24"/>
      <c r="E52" s="24"/>
      <c r="F52" s="23"/>
      <c r="G52" s="23"/>
    </row>
    <row r="53" spans="1:7">
      <c r="A53" s="59" t="str">
        <f>"Value of "&amp;Calibration!B4&amp;" Recurrent Expenditure covered in Analysis"</f>
        <v>Value of PHC Recurrent Expenditure covered in Analysis</v>
      </c>
      <c r="B53" s="60"/>
      <c r="C53" s="61"/>
      <c r="D53" s="11">
        <f>SUM(D3:D52)</f>
        <v>11051360</v>
      </c>
      <c r="E53" s="11">
        <f>SUM(E3:E52)</f>
        <v>8928716</v>
      </c>
    </row>
    <row r="54" spans="1:7">
      <c r="A54" s="59" t="str">
        <f>"Total "&amp;Calibration!B4&amp;" Recurrent Expenditure"</f>
        <v>Total PHC Recurrent Expenditure</v>
      </c>
      <c r="B54" s="60"/>
      <c r="C54" s="61"/>
      <c r="D54" s="11">
        <f>Calibration!B7</f>
        <v>1714547</v>
      </c>
      <c r="E54" s="11">
        <f>Calibration!B7</f>
        <v>1714547</v>
      </c>
    </row>
    <row r="55" spans="1:7">
      <c r="A55" s="59" t="str">
        <f>"Proportion of "&amp;Calibration!B4&amp;" Recurrent Expendfiture Covered in Analysis"</f>
        <v>Proportion of PHC Recurrent Expendfiture Covered in Analysis</v>
      </c>
      <c r="B55" s="60"/>
      <c r="C55" s="61"/>
      <c r="D55" s="11">
        <f>D53/D54</f>
        <v>6.4456442430566208</v>
      </c>
      <c r="E55" s="11">
        <f>E53/E54</f>
        <v>5.2076239379847857</v>
      </c>
    </row>
  </sheetData>
  <sheetProtection sheet="1" objects="1" scenarios="1" formatRows="0"/>
  <mergeCells count="3">
    <mergeCell ref="A53:C53"/>
    <mergeCell ref="A54:C54"/>
    <mergeCell ref="A55:C55"/>
  </mergeCells>
  <pageMargins left="0.7" right="0.7" top="0.75" bottom="0.75" header="0.3" footer="0.3"/>
  <ignoredErrors>
    <ignoredError sqref="A52 A12 A22 A32 A42" numberStoredAsText="1"/>
    <ignoredError sqref="D55:E5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05CA-EDC2-4B19-8D38-19ACF5F082CC}">
  <dimension ref="A1:G55"/>
  <sheetViews>
    <sheetView topLeftCell="A41" workbookViewId="0">
      <selection activeCell="B19" sqref="B19"/>
    </sheetView>
  </sheetViews>
  <sheetFormatPr baseColWidth="10" defaultColWidth="8.83203125" defaultRowHeight="15"/>
  <cols>
    <col min="1" max="1" width="6.1640625" customWidth="1"/>
    <col min="2" max="2" width="66.6640625" customWidth="1"/>
    <col min="3" max="4" width="24.6640625" customWidth="1"/>
    <col min="5" max="7" width="11.6640625" customWidth="1"/>
  </cols>
  <sheetData>
    <row r="1" spans="1:7" ht="30" customHeight="1" thickBot="1">
      <c r="A1" s="35" t="str">
        <f>Calibration!B2&amp;" State Government "&amp;Calibration!B3&amp;" "&amp;Calibration!B4&amp;" Sector Value for Money (Performance) Assessment - Efficiency Analysis"</f>
        <v>Kano State Government 2025 PHC Sector Value for Money (Performance) Assessment - Efficiency Analysis</v>
      </c>
    </row>
    <row r="2" spans="1:7" ht="30" customHeight="1">
      <c r="A2" s="3" t="s">
        <v>0</v>
      </c>
      <c r="B2" s="3" t="s">
        <v>10</v>
      </c>
      <c r="C2" s="4" t="str">
        <f>'Economy Analysis'!D2</f>
        <v>2025 Original Budget</v>
      </c>
      <c r="D2" s="4" t="str">
        <f>'Economy Analysis'!E2</f>
        <v>2025 Performance Full Year</v>
      </c>
      <c r="E2" s="4" t="s">
        <v>11</v>
      </c>
      <c r="F2" s="4" t="s">
        <v>12</v>
      </c>
      <c r="G2" s="4" t="s">
        <v>13</v>
      </c>
    </row>
    <row r="3" spans="1:7" ht="16">
      <c r="A3" s="9" t="s">
        <v>25</v>
      </c>
      <c r="B3" s="40" t="s">
        <v>203</v>
      </c>
      <c r="C3" s="41">
        <v>18811.40625</v>
      </c>
      <c r="D3" s="41">
        <v>15989.6953125</v>
      </c>
      <c r="E3" s="31">
        <f>IF(B3="","",D3/C3)</f>
        <v>0.85</v>
      </c>
      <c r="F3" s="20">
        <v>0.8</v>
      </c>
      <c r="G3" s="29">
        <f>IF(E3="","",F3/E3)</f>
        <v>0.94117647058823539</v>
      </c>
    </row>
    <row r="4" spans="1:7" ht="16">
      <c r="A4" s="9" t="s">
        <v>26</v>
      </c>
      <c r="B4" s="43" t="s">
        <v>204</v>
      </c>
      <c r="C4" s="41">
        <v>18559</v>
      </c>
      <c r="D4" s="41">
        <v>15775.15</v>
      </c>
      <c r="E4" s="31">
        <f t="shared" ref="E4:E52" si="0">IF(B4="","",D4/C4)</f>
        <v>0.85</v>
      </c>
      <c r="F4" s="20">
        <v>0.75</v>
      </c>
      <c r="G4" s="29">
        <f t="shared" ref="G4:G52" si="1">IF(E4="","",F4/E4)</f>
        <v>0.88235294117647056</v>
      </c>
    </row>
    <row r="5" spans="1:7" ht="16">
      <c r="A5" s="9" t="s">
        <v>27</v>
      </c>
      <c r="B5" s="40" t="s">
        <v>205</v>
      </c>
      <c r="C5" s="41">
        <v>40500</v>
      </c>
      <c r="D5" s="41">
        <v>34425</v>
      </c>
      <c r="E5" s="31">
        <f t="shared" si="0"/>
        <v>0.85</v>
      </c>
      <c r="F5" s="20">
        <v>0.8</v>
      </c>
      <c r="G5" s="29">
        <f t="shared" si="1"/>
        <v>0.94117647058823539</v>
      </c>
    </row>
    <row r="6" spans="1:7" ht="16">
      <c r="A6" s="9" t="s">
        <v>28</v>
      </c>
      <c r="B6" s="40" t="s">
        <v>206</v>
      </c>
      <c r="C6" s="41">
        <v>54741.784500000002</v>
      </c>
      <c r="D6" s="41">
        <v>46530.516824999999</v>
      </c>
      <c r="E6" s="31">
        <f t="shared" si="0"/>
        <v>0.85</v>
      </c>
      <c r="F6" s="20">
        <v>0.8</v>
      </c>
      <c r="G6" s="29">
        <f t="shared" si="1"/>
        <v>0.94117647058823539</v>
      </c>
    </row>
    <row r="7" spans="1:7" ht="16">
      <c r="A7" s="9" t="s">
        <v>29</v>
      </c>
      <c r="B7" s="40" t="s">
        <v>207</v>
      </c>
      <c r="C7" s="41">
        <v>402003</v>
      </c>
      <c r="D7" s="41">
        <v>281702.55</v>
      </c>
      <c r="E7" s="31">
        <f t="shared" si="0"/>
        <v>0.70074738248222024</v>
      </c>
      <c r="F7" s="20">
        <v>0.6</v>
      </c>
      <c r="G7" s="29">
        <f t="shared" si="1"/>
        <v>0.85622867098647137</v>
      </c>
    </row>
    <row r="8" spans="1:7" ht="16">
      <c r="A8" s="9" t="s">
        <v>30</v>
      </c>
      <c r="B8" s="52" t="s">
        <v>208</v>
      </c>
      <c r="C8" s="41">
        <v>67500</v>
      </c>
      <c r="D8" s="41">
        <v>57375</v>
      </c>
      <c r="E8" s="31">
        <f t="shared" si="0"/>
        <v>0.85</v>
      </c>
      <c r="F8" s="20">
        <v>0.75</v>
      </c>
      <c r="G8" s="29">
        <f t="shared" si="1"/>
        <v>0.88235294117647056</v>
      </c>
    </row>
    <row r="9" spans="1:7" ht="16">
      <c r="A9" s="9" t="s">
        <v>31</v>
      </c>
      <c r="B9" s="40" t="s">
        <v>209</v>
      </c>
      <c r="C9" s="41">
        <v>200000</v>
      </c>
      <c r="D9" s="41">
        <v>170000</v>
      </c>
      <c r="E9" s="31">
        <f t="shared" si="0"/>
        <v>0.85</v>
      </c>
      <c r="F9" s="20">
        <v>0.8</v>
      </c>
      <c r="G9" s="29">
        <f t="shared" si="1"/>
        <v>0.94117647058823539</v>
      </c>
    </row>
    <row r="10" spans="1:7" ht="16">
      <c r="A10" s="9" t="s">
        <v>32</v>
      </c>
      <c r="B10" s="40" t="s">
        <v>210</v>
      </c>
      <c r="C10" s="41">
        <v>51000</v>
      </c>
      <c r="D10" s="41">
        <v>43350</v>
      </c>
      <c r="E10" s="31">
        <f t="shared" si="0"/>
        <v>0.85</v>
      </c>
      <c r="F10" s="20">
        <v>0.79</v>
      </c>
      <c r="G10" s="29">
        <f t="shared" si="1"/>
        <v>0.92941176470588238</v>
      </c>
    </row>
    <row r="11" spans="1:7" ht="16">
      <c r="A11" s="9" t="s">
        <v>33</v>
      </c>
      <c r="B11" s="40" t="s">
        <v>211</v>
      </c>
      <c r="C11" s="41">
        <v>222495.28469999999</v>
      </c>
      <c r="D11" s="41">
        <v>189120.99199499999</v>
      </c>
      <c r="E11" s="31">
        <f t="shared" si="0"/>
        <v>0.85</v>
      </c>
      <c r="F11" s="20">
        <v>0.8</v>
      </c>
      <c r="G11" s="29">
        <f t="shared" si="1"/>
        <v>0.94117647058823539</v>
      </c>
    </row>
    <row r="12" spans="1:7" ht="16">
      <c r="A12" s="9" t="s">
        <v>34</v>
      </c>
      <c r="B12" s="40" t="s">
        <v>212</v>
      </c>
      <c r="C12" s="41">
        <v>202500</v>
      </c>
      <c r="D12" s="41">
        <v>172125</v>
      </c>
      <c r="E12" s="31">
        <f t="shared" si="0"/>
        <v>0.85</v>
      </c>
      <c r="F12" s="20">
        <v>0.75</v>
      </c>
      <c r="G12" s="29">
        <f t="shared" si="1"/>
        <v>0.88235294117647056</v>
      </c>
    </row>
    <row r="13" spans="1:7" ht="16">
      <c r="A13" s="9" t="s">
        <v>35</v>
      </c>
      <c r="B13" s="40" t="s">
        <v>213</v>
      </c>
      <c r="C13" s="41">
        <v>202500</v>
      </c>
      <c r="D13" s="41">
        <v>184125</v>
      </c>
      <c r="E13" s="31">
        <f t="shared" si="0"/>
        <v>0.90925925925925921</v>
      </c>
      <c r="F13" s="20">
        <v>0.85</v>
      </c>
      <c r="G13" s="29">
        <f t="shared" si="1"/>
        <v>0.93482688391038704</v>
      </c>
    </row>
    <row r="14" spans="1:7" ht="16">
      <c r="A14" s="9" t="s">
        <v>36</v>
      </c>
      <c r="B14" s="40" t="s">
        <v>214</v>
      </c>
      <c r="C14" s="41">
        <v>472500</v>
      </c>
      <c r="D14" s="41">
        <f>472492.874058-98004</f>
        <v>374488.87405799999</v>
      </c>
      <c r="E14" s="31">
        <f t="shared" si="0"/>
        <v>0.79256904562539676</v>
      </c>
      <c r="F14" s="20">
        <v>0.7</v>
      </c>
      <c r="G14" s="29">
        <f t="shared" si="1"/>
        <v>0.88320380901028905</v>
      </c>
    </row>
    <row r="15" spans="1:7" ht="16">
      <c r="A15" s="9" t="s">
        <v>37</v>
      </c>
      <c r="B15" s="40" t="s">
        <v>215</v>
      </c>
      <c r="C15" s="41">
        <v>975000</v>
      </c>
      <c r="D15" s="41">
        <v>958750</v>
      </c>
      <c r="E15" s="31">
        <f t="shared" si="0"/>
        <v>0.98333333333333328</v>
      </c>
      <c r="F15" s="20">
        <v>0.95</v>
      </c>
      <c r="G15" s="29">
        <f t="shared" si="1"/>
        <v>0.96610169491525422</v>
      </c>
    </row>
    <row r="16" spans="1:7" ht="16">
      <c r="A16" s="9" t="s">
        <v>38</v>
      </c>
      <c r="B16" s="43" t="s">
        <v>216</v>
      </c>
      <c r="C16" s="41">
        <v>215754</v>
      </c>
      <c r="D16" s="41">
        <v>193390.9</v>
      </c>
      <c r="E16" s="31">
        <f t="shared" si="0"/>
        <v>0.89634908275165237</v>
      </c>
      <c r="F16" s="20">
        <v>0.95</v>
      </c>
      <c r="G16" s="29">
        <f t="shared" si="1"/>
        <v>1.0598549362974161</v>
      </c>
    </row>
    <row r="17" spans="1:7" ht="16">
      <c r="A17" s="9" t="s">
        <v>39</v>
      </c>
      <c r="B17" s="40" t="s">
        <v>217</v>
      </c>
      <c r="C17" s="41">
        <v>121306.14</v>
      </c>
      <c r="D17" s="41">
        <v>103110.219</v>
      </c>
      <c r="E17" s="31">
        <f t="shared" si="0"/>
        <v>0.85</v>
      </c>
      <c r="F17" s="20">
        <v>0.75</v>
      </c>
      <c r="G17" s="29">
        <f t="shared" si="1"/>
        <v>0.88235294117647056</v>
      </c>
    </row>
    <row r="18" spans="1:7" ht="16">
      <c r="A18" s="9" t="s">
        <v>40</v>
      </c>
      <c r="B18" s="43" t="s">
        <v>218</v>
      </c>
      <c r="C18" s="41">
        <v>13500</v>
      </c>
      <c r="D18" s="41">
        <v>11475</v>
      </c>
      <c r="E18" s="31">
        <f t="shared" si="0"/>
        <v>0.85</v>
      </c>
      <c r="F18" s="20">
        <v>0.75</v>
      </c>
      <c r="G18" s="29">
        <f t="shared" si="1"/>
        <v>0.88235294117647056</v>
      </c>
    </row>
    <row r="19" spans="1:7" ht="16">
      <c r="A19" s="9" t="s">
        <v>41</v>
      </c>
      <c r="B19" s="40" t="s">
        <v>219</v>
      </c>
      <c r="C19" s="41">
        <v>262530.99</v>
      </c>
      <c r="D19" s="41">
        <v>253151.34150000001</v>
      </c>
      <c r="E19" s="31">
        <f t="shared" si="0"/>
        <v>0.9642722236334843</v>
      </c>
      <c r="F19" s="20">
        <v>0.75</v>
      </c>
      <c r="G19" s="29">
        <f t="shared" si="1"/>
        <v>0.7777886592791371</v>
      </c>
    </row>
    <row r="20" spans="1:7" ht="16">
      <c r="A20" s="9" t="s">
        <v>42</v>
      </c>
      <c r="B20" s="40" t="s">
        <v>220</v>
      </c>
      <c r="C20" s="41">
        <v>92700.18</v>
      </c>
      <c r="D20" s="41">
        <v>78795.153000000006</v>
      </c>
      <c r="E20" s="31">
        <f t="shared" si="0"/>
        <v>0.85000000000000009</v>
      </c>
      <c r="F20" s="20">
        <v>0.75</v>
      </c>
      <c r="G20" s="29">
        <f t="shared" si="1"/>
        <v>0.88235294117647045</v>
      </c>
    </row>
    <row r="21" spans="1:7" ht="16">
      <c r="A21" s="9" t="s">
        <v>43</v>
      </c>
      <c r="B21" s="40" t="s">
        <v>221</v>
      </c>
      <c r="C21" s="41">
        <v>128250</v>
      </c>
      <c r="D21" s="41">
        <v>109012.5</v>
      </c>
      <c r="E21" s="31">
        <f t="shared" si="0"/>
        <v>0.85</v>
      </c>
      <c r="F21" s="20">
        <v>0.75</v>
      </c>
      <c r="G21" s="29">
        <f t="shared" si="1"/>
        <v>0.88235294117647056</v>
      </c>
    </row>
    <row r="22" spans="1:7" ht="16">
      <c r="A22" s="9" t="s">
        <v>44</v>
      </c>
      <c r="B22" s="40" t="s">
        <v>222</v>
      </c>
      <c r="C22" s="41">
        <v>2172687.449</v>
      </c>
      <c r="D22" s="41">
        <v>1408515.242507</v>
      </c>
      <c r="E22" s="31">
        <f t="shared" si="0"/>
        <v>0.64828249601905807</v>
      </c>
      <c r="F22" s="20">
        <v>0.6</v>
      </c>
      <c r="G22" s="29">
        <f t="shared" si="1"/>
        <v>0.92552244381801307</v>
      </c>
    </row>
    <row r="23" spans="1:7" ht="16">
      <c r="A23" s="9" t="s">
        <v>45</v>
      </c>
      <c r="B23" s="40" t="s">
        <v>223</v>
      </c>
      <c r="C23" s="41">
        <v>14477.4</v>
      </c>
      <c r="D23" s="41">
        <v>12305.79</v>
      </c>
      <c r="E23" s="31">
        <f t="shared" si="0"/>
        <v>0.85000000000000009</v>
      </c>
      <c r="F23" s="20">
        <v>0.75</v>
      </c>
      <c r="G23" s="29">
        <f t="shared" si="1"/>
        <v>0.88235294117647045</v>
      </c>
    </row>
    <row r="24" spans="1:7" ht="16">
      <c r="A24" s="9" t="s">
        <v>46</v>
      </c>
      <c r="B24" s="40" t="s">
        <v>224</v>
      </c>
      <c r="C24" s="41">
        <v>12600.9</v>
      </c>
      <c r="D24" s="41">
        <v>10710.764999999999</v>
      </c>
      <c r="E24" s="31">
        <f t="shared" si="0"/>
        <v>0.85</v>
      </c>
      <c r="F24" s="20">
        <v>0.75</v>
      </c>
      <c r="G24" s="29">
        <f t="shared" si="1"/>
        <v>0.88235294117647056</v>
      </c>
    </row>
    <row r="25" spans="1:7" ht="16">
      <c r="A25" s="9" t="s">
        <v>47</v>
      </c>
      <c r="B25" s="40" t="s">
        <v>225</v>
      </c>
      <c r="C25" s="41">
        <v>192212.81234999999</v>
      </c>
      <c r="D25" s="41">
        <v>183380.89049749999</v>
      </c>
      <c r="E25" s="31">
        <f t="shared" si="0"/>
        <v>0.95405133640926099</v>
      </c>
      <c r="F25" s="20">
        <v>0.75</v>
      </c>
      <c r="G25" s="29">
        <f t="shared" si="1"/>
        <v>0.78612121945424462</v>
      </c>
    </row>
    <row r="26" spans="1:7" ht="16">
      <c r="A26" s="9" t="s">
        <v>48</v>
      </c>
      <c r="B26" s="40" t="s">
        <v>226</v>
      </c>
      <c r="C26" s="41">
        <v>24534.9</v>
      </c>
      <c r="D26" s="41">
        <v>20854.665000000001</v>
      </c>
      <c r="E26" s="31">
        <f t="shared" si="0"/>
        <v>0.85</v>
      </c>
      <c r="F26" s="20">
        <v>0.75</v>
      </c>
      <c r="G26" s="29">
        <f t="shared" si="1"/>
        <v>0.88235294117647056</v>
      </c>
    </row>
    <row r="27" spans="1:7" ht="16">
      <c r="A27" s="9" t="s">
        <v>49</v>
      </c>
      <c r="B27" s="40" t="s">
        <v>227</v>
      </c>
      <c r="C27" s="41">
        <v>52650</v>
      </c>
      <c r="D27" s="41">
        <v>44752.5</v>
      </c>
      <c r="E27" s="31">
        <f t="shared" si="0"/>
        <v>0.85</v>
      </c>
      <c r="F27" s="20">
        <v>0.75</v>
      </c>
      <c r="G27" s="29">
        <f t="shared" si="1"/>
        <v>0.88235294117647056</v>
      </c>
    </row>
    <row r="28" spans="1:7" ht="16">
      <c r="A28" s="9" t="s">
        <v>50</v>
      </c>
      <c r="B28" s="40" t="s">
        <v>228</v>
      </c>
      <c r="C28" s="41">
        <v>24534.9</v>
      </c>
      <c r="D28" s="41">
        <v>20854.665000000001</v>
      </c>
      <c r="E28" s="31">
        <f t="shared" si="0"/>
        <v>0.85</v>
      </c>
      <c r="F28" s="20">
        <v>0.75</v>
      </c>
      <c r="G28" s="29">
        <f t="shared" si="1"/>
        <v>0.88235294117647056</v>
      </c>
    </row>
    <row r="29" spans="1:7" ht="16">
      <c r="A29" s="9" t="s">
        <v>51</v>
      </c>
      <c r="B29" s="40" t="s">
        <v>229</v>
      </c>
      <c r="C29" s="41">
        <v>14043.645</v>
      </c>
      <c r="D29" s="41">
        <v>11937.098249999999</v>
      </c>
      <c r="E29" s="31">
        <f t="shared" si="0"/>
        <v>0.84999999999999987</v>
      </c>
      <c r="F29" s="20">
        <v>0.85</v>
      </c>
      <c r="G29" s="29">
        <f t="shared" si="1"/>
        <v>1.0000000000000002</v>
      </c>
    </row>
    <row r="30" spans="1:7" ht="16">
      <c r="A30" s="9" t="s">
        <v>52</v>
      </c>
      <c r="B30" s="40" t="s">
        <v>230</v>
      </c>
      <c r="C30" s="41">
        <v>203681.38500000001</v>
      </c>
      <c r="D30" s="41">
        <v>203129.17725000001</v>
      </c>
      <c r="E30" s="31">
        <f t="shared" si="0"/>
        <v>0.9972888649102617</v>
      </c>
      <c r="F30" s="20">
        <v>1</v>
      </c>
      <c r="G30" s="29">
        <f t="shared" si="1"/>
        <v>1.0027185053249164</v>
      </c>
    </row>
    <row r="31" spans="1:7" ht="16">
      <c r="A31" s="9" t="s">
        <v>53</v>
      </c>
      <c r="B31" s="40" t="s">
        <v>231</v>
      </c>
      <c r="C31" s="41">
        <v>5265</v>
      </c>
      <c r="D31" s="41">
        <v>4475.25</v>
      </c>
      <c r="E31" s="31">
        <f t="shared" si="0"/>
        <v>0.85</v>
      </c>
      <c r="F31" s="20">
        <v>0.85</v>
      </c>
      <c r="G31" s="29">
        <f t="shared" si="1"/>
        <v>1</v>
      </c>
    </row>
    <row r="32" spans="1:7" ht="16">
      <c r="A32" s="9" t="s">
        <v>54</v>
      </c>
      <c r="B32" s="40" t="s">
        <v>232</v>
      </c>
      <c r="C32" s="41">
        <v>16200</v>
      </c>
      <c r="D32" s="41">
        <v>13770</v>
      </c>
      <c r="E32" s="31">
        <f t="shared" si="0"/>
        <v>0.85</v>
      </c>
      <c r="F32" s="20">
        <v>0.8</v>
      </c>
      <c r="G32" s="29">
        <f t="shared" si="1"/>
        <v>0.94117647058823539</v>
      </c>
    </row>
    <row r="33" spans="1:7" ht="16">
      <c r="A33" s="9" t="s">
        <v>55</v>
      </c>
      <c r="B33" s="40" t="s">
        <v>233</v>
      </c>
      <c r="C33" s="41">
        <v>162000</v>
      </c>
      <c r="D33" s="41">
        <f>157700</f>
        <v>157700</v>
      </c>
      <c r="E33" s="31">
        <f t="shared" si="0"/>
        <v>0.97345679012345676</v>
      </c>
      <c r="F33" s="20">
        <v>0.9</v>
      </c>
      <c r="G33" s="29">
        <f t="shared" si="1"/>
        <v>0.92454026632847186</v>
      </c>
    </row>
    <row r="34" spans="1:7" ht="16">
      <c r="A34" s="9" t="s">
        <v>56</v>
      </c>
      <c r="B34" s="40" t="s">
        <v>234</v>
      </c>
      <c r="C34" s="41">
        <v>1034431.1850000001</v>
      </c>
      <c r="D34" s="41">
        <v>931266.50725000002</v>
      </c>
      <c r="E34" s="31">
        <f t="shared" si="0"/>
        <v>0.9002691728111426</v>
      </c>
      <c r="F34" s="20">
        <v>0.85</v>
      </c>
      <c r="G34" s="29">
        <f t="shared" si="1"/>
        <v>0.9441620636035174</v>
      </c>
    </row>
    <row r="35" spans="1:7" ht="16">
      <c r="A35" s="9" t="s">
        <v>57</v>
      </c>
      <c r="B35" s="40" t="s">
        <v>235</v>
      </c>
      <c r="C35" s="41">
        <v>13500</v>
      </c>
      <c r="D35" s="41">
        <v>11475</v>
      </c>
      <c r="E35" s="31">
        <f t="shared" si="0"/>
        <v>0.85</v>
      </c>
      <c r="F35" s="20">
        <v>0.82</v>
      </c>
      <c r="G35" s="29">
        <f t="shared" si="1"/>
        <v>0.96470588235294119</v>
      </c>
    </row>
    <row r="36" spans="1:7" ht="16">
      <c r="A36" s="9" t="s">
        <v>58</v>
      </c>
      <c r="B36" s="40" t="s">
        <v>236</v>
      </c>
      <c r="C36" s="41">
        <v>100560</v>
      </c>
      <c r="D36" s="42">
        <v>100000</v>
      </c>
      <c r="E36" s="31">
        <f t="shared" si="0"/>
        <v>0.99443118536197295</v>
      </c>
      <c r="F36" s="20">
        <v>1</v>
      </c>
      <c r="G36" s="29">
        <f t="shared" si="1"/>
        <v>1.0056</v>
      </c>
    </row>
    <row r="37" spans="1:7" ht="16">
      <c r="A37" s="9" t="s">
        <v>59</v>
      </c>
      <c r="B37" s="40" t="s">
        <v>237</v>
      </c>
      <c r="C37" s="41">
        <v>13500</v>
      </c>
      <c r="D37" s="41">
        <v>11475</v>
      </c>
      <c r="E37" s="31">
        <f t="shared" si="0"/>
        <v>0.85</v>
      </c>
      <c r="F37" s="20">
        <v>0.8</v>
      </c>
      <c r="G37" s="29">
        <f t="shared" si="1"/>
        <v>0.94117647058823539</v>
      </c>
    </row>
    <row r="38" spans="1:7" ht="16">
      <c r="A38" s="9" t="s">
        <v>60</v>
      </c>
      <c r="B38" s="40" t="s">
        <v>238</v>
      </c>
      <c r="C38" s="41">
        <v>15078.15</v>
      </c>
      <c r="D38" s="41">
        <v>12816.4275</v>
      </c>
      <c r="E38" s="31">
        <f t="shared" si="0"/>
        <v>0.85</v>
      </c>
      <c r="F38" s="20">
        <v>0.78</v>
      </c>
      <c r="G38" s="29">
        <f t="shared" si="1"/>
        <v>0.91764705882352948</v>
      </c>
    </row>
    <row r="39" spans="1:7" ht="16">
      <c r="A39" s="9" t="s">
        <v>61</v>
      </c>
      <c r="B39" s="40" t="s">
        <v>239</v>
      </c>
      <c r="C39" s="41">
        <v>115000</v>
      </c>
      <c r="D39" s="41">
        <v>97750</v>
      </c>
      <c r="E39" s="31">
        <f t="shared" si="0"/>
        <v>0.85</v>
      </c>
      <c r="F39" s="20">
        <v>0.8</v>
      </c>
      <c r="G39" s="29">
        <f t="shared" si="1"/>
        <v>0.94117647058823539</v>
      </c>
    </row>
    <row r="40" spans="1:7" ht="16">
      <c r="A40" s="9" t="s">
        <v>62</v>
      </c>
      <c r="B40" s="40" t="s">
        <v>240</v>
      </c>
      <c r="C40" s="41">
        <v>48525.108749999999</v>
      </c>
      <c r="D40" s="41">
        <v>41246.342437500003</v>
      </c>
      <c r="E40" s="31">
        <f t="shared" si="0"/>
        <v>0.85000000000000009</v>
      </c>
      <c r="F40" s="20">
        <v>0.8</v>
      </c>
      <c r="G40" s="29">
        <f t="shared" si="1"/>
        <v>0.94117647058823528</v>
      </c>
    </row>
    <row r="41" spans="1:7" ht="16">
      <c r="A41" s="9" t="s">
        <v>63</v>
      </c>
      <c r="B41" s="40" t="s">
        <v>241</v>
      </c>
      <c r="C41" s="41">
        <v>18314.099999999999</v>
      </c>
      <c r="D41" s="41">
        <v>15566.985000000001</v>
      </c>
      <c r="E41" s="31">
        <f t="shared" si="0"/>
        <v>0.85000000000000009</v>
      </c>
      <c r="F41" s="20">
        <v>0.76</v>
      </c>
      <c r="G41" s="29">
        <f t="shared" si="1"/>
        <v>0.89411764705882346</v>
      </c>
    </row>
    <row r="42" spans="1:7" ht="16">
      <c r="A42" s="9" t="s">
        <v>64</v>
      </c>
      <c r="B42" s="40" t="s">
        <v>242</v>
      </c>
      <c r="C42" s="41">
        <v>66748</v>
      </c>
      <c r="D42" s="41">
        <v>56735.8</v>
      </c>
      <c r="E42" s="31">
        <f t="shared" si="0"/>
        <v>0.85000000000000009</v>
      </c>
      <c r="F42" s="20">
        <v>0.76</v>
      </c>
      <c r="G42" s="29">
        <f t="shared" si="1"/>
        <v>0.89411764705882346</v>
      </c>
    </row>
    <row r="43" spans="1:7" ht="16">
      <c r="A43" s="9" t="s">
        <v>65</v>
      </c>
      <c r="B43" s="40" t="s">
        <v>243</v>
      </c>
      <c r="C43" s="41">
        <v>66748</v>
      </c>
      <c r="D43" s="41">
        <v>60000</v>
      </c>
      <c r="E43" s="31">
        <f t="shared" si="0"/>
        <v>0.89890333792772814</v>
      </c>
      <c r="F43" s="20">
        <v>0.85</v>
      </c>
      <c r="G43" s="29">
        <f t="shared" si="1"/>
        <v>0.94559666666666664</v>
      </c>
    </row>
    <row r="44" spans="1:7" ht="16">
      <c r="A44" s="9" t="s">
        <v>66</v>
      </c>
      <c r="B44" s="40" t="s">
        <v>244</v>
      </c>
      <c r="C44" s="41">
        <v>6750</v>
      </c>
      <c r="D44" s="41">
        <v>5737.5</v>
      </c>
      <c r="E44" s="31">
        <f t="shared" si="0"/>
        <v>0.85</v>
      </c>
      <c r="F44" s="20">
        <v>0.8</v>
      </c>
      <c r="G44" s="29">
        <f t="shared" si="1"/>
        <v>0.94117647058823539</v>
      </c>
    </row>
    <row r="45" spans="1:7" ht="16">
      <c r="A45" s="9" t="s">
        <v>67</v>
      </c>
      <c r="B45" s="40" t="s">
        <v>245</v>
      </c>
      <c r="C45" s="41">
        <v>33750</v>
      </c>
      <c r="D45" s="41">
        <v>28687.5</v>
      </c>
      <c r="E45" s="31">
        <f t="shared" si="0"/>
        <v>0.85</v>
      </c>
      <c r="F45" s="20">
        <v>0.8</v>
      </c>
      <c r="G45" s="29">
        <f t="shared" si="1"/>
        <v>0.94117647058823539</v>
      </c>
    </row>
    <row r="46" spans="1:7" ht="16">
      <c r="A46" s="9" t="s">
        <v>68</v>
      </c>
      <c r="B46" s="40" t="s">
        <v>246</v>
      </c>
      <c r="C46" s="41">
        <v>27000</v>
      </c>
      <c r="D46" s="41">
        <v>22950</v>
      </c>
      <c r="E46" s="31">
        <f t="shared" si="0"/>
        <v>0.85</v>
      </c>
      <c r="F46" s="20">
        <v>0.8</v>
      </c>
      <c r="G46" s="29">
        <f t="shared" si="1"/>
        <v>0.94117647058823539</v>
      </c>
    </row>
    <row r="47" spans="1:7" ht="16">
      <c r="A47" s="9" t="s">
        <v>69</v>
      </c>
      <c r="B47" s="40" t="s">
        <v>247</v>
      </c>
      <c r="C47" s="41">
        <v>202500</v>
      </c>
      <c r="D47" s="41">
        <v>202125</v>
      </c>
      <c r="E47" s="31">
        <f t="shared" si="0"/>
        <v>0.99814814814814812</v>
      </c>
      <c r="F47" s="20">
        <v>1</v>
      </c>
      <c r="G47" s="29">
        <f t="shared" si="1"/>
        <v>1.0018552875695732</v>
      </c>
    </row>
    <row r="48" spans="1:7" ht="16">
      <c r="A48" s="9" t="s">
        <v>70</v>
      </c>
      <c r="B48" s="40" t="s">
        <v>248</v>
      </c>
      <c r="C48" s="41">
        <v>202500</v>
      </c>
      <c r="D48" s="41">
        <v>200125</v>
      </c>
      <c r="E48" s="31">
        <f t="shared" si="0"/>
        <v>0.9882716049382716</v>
      </c>
      <c r="F48" s="20">
        <v>0.98</v>
      </c>
      <c r="G48" s="29">
        <f t="shared" si="1"/>
        <v>0.99163023110555903</v>
      </c>
    </row>
    <row r="49" spans="1:7" ht="16">
      <c r="A49" s="9" t="s">
        <v>71</v>
      </c>
      <c r="B49" s="40" t="s">
        <v>249</v>
      </c>
      <c r="C49" s="41">
        <v>10388.25</v>
      </c>
      <c r="D49" s="41">
        <v>8830.0125000000007</v>
      </c>
      <c r="E49" s="31">
        <f t="shared" si="0"/>
        <v>0.85000000000000009</v>
      </c>
      <c r="F49" s="20">
        <v>0.8</v>
      </c>
      <c r="G49" s="29">
        <f t="shared" si="1"/>
        <v>0.94117647058823528</v>
      </c>
    </row>
    <row r="50" spans="1:7" ht="16">
      <c r="A50" s="9" t="s">
        <v>72</v>
      </c>
      <c r="B50" s="40" t="s">
        <v>250</v>
      </c>
      <c r="C50" s="41">
        <v>10388.25</v>
      </c>
      <c r="D50" s="41">
        <v>8830.0125000000007</v>
      </c>
      <c r="E50" s="31">
        <f t="shared" si="0"/>
        <v>0.85000000000000009</v>
      </c>
      <c r="F50" s="20">
        <v>0.75</v>
      </c>
      <c r="G50" s="29">
        <f t="shared" si="1"/>
        <v>0.88235294117647045</v>
      </c>
    </row>
    <row r="51" spans="1:7" ht="16">
      <c r="A51" s="9" t="s">
        <v>73</v>
      </c>
      <c r="B51" s="40" t="s">
        <v>251</v>
      </c>
      <c r="C51" s="41">
        <v>15852.125</v>
      </c>
      <c r="D51" s="41">
        <v>13474.30625</v>
      </c>
      <c r="E51" s="31">
        <f t="shared" si="0"/>
        <v>0.85</v>
      </c>
      <c r="F51" s="20">
        <v>0.7</v>
      </c>
      <c r="G51" s="29">
        <f t="shared" si="1"/>
        <v>0.82352941176470584</v>
      </c>
    </row>
    <row r="52" spans="1:7">
      <c r="A52" s="9" t="s">
        <v>74</v>
      </c>
      <c r="B52" s="23"/>
      <c r="C52" s="23"/>
      <c r="D52" s="23"/>
      <c r="E52" s="31" t="str">
        <f t="shared" si="0"/>
        <v/>
      </c>
      <c r="F52" s="20"/>
      <c r="G52" s="29" t="str">
        <f t="shared" si="1"/>
        <v/>
      </c>
    </row>
    <row r="53" spans="1:7">
      <c r="A53" s="59" t="str">
        <f>"Value of "&amp;Calibration!B4&amp;" Capital Expenditure covered in Analysis"</f>
        <v>Value of PHC Capital Expenditure covered in Analysis</v>
      </c>
      <c r="B53" s="60"/>
      <c r="C53" s="11">
        <f>SUM(C3:C52)</f>
        <v>8658573.3455500007</v>
      </c>
      <c r="D53" s="11">
        <f>SUM(D3:D52)</f>
        <v>7214170.3286325</v>
      </c>
    </row>
    <row r="54" spans="1:7">
      <c r="A54" s="59" t="str">
        <f>"Total "&amp;Calibration!B4&amp;" Capital Expenditure"</f>
        <v>Total PHC Capital Expenditure</v>
      </c>
      <c r="B54" s="60"/>
      <c r="C54" s="11">
        <f>+Calibration!B9</f>
        <v>8664248</v>
      </c>
      <c r="D54" s="11">
        <f>Calibration!B10</f>
        <v>7214169</v>
      </c>
    </row>
    <row r="55" spans="1:7">
      <c r="A55" s="59" t="str">
        <f>"Proportion of "&amp;Calibration!B4&amp;" Capital Expendfiture Covered in Analysis"</f>
        <v>Proportion of PHC Capital Expendfiture Covered in Analysis</v>
      </c>
      <c r="B55" s="60"/>
      <c r="C55" s="11">
        <f>C53/C54</f>
        <v>0.99934504939724722</v>
      </c>
      <c r="D55" s="11">
        <f>D53/D54</f>
        <v>1.0000001841698607</v>
      </c>
    </row>
  </sheetData>
  <sheetProtection sheet="1" objects="1" scenarios="1" formatRows="0"/>
  <mergeCells count="3">
    <mergeCell ref="A53:B53"/>
    <mergeCell ref="A54:B54"/>
    <mergeCell ref="A55:B55"/>
  </mergeCells>
  <pageMargins left="0.7" right="0.7" top="0.75" bottom="0.75" header="0.3" footer="0.3"/>
  <ignoredErrors>
    <ignoredError sqref="A3:A52" numberStoredAsText="1"/>
    <ignoredError sqref="C55:D55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40381-A67D-4D71-94B2-DFE159D62A46}">
  <dimension ref="A1:K55"/>
  <sheetViews>
    <sheetView tabSelected="1" topLeftCell="A3" zoomScaleNormal="100" workbookViewId="0">
      <selection activeCell="I6" sqref="I6"/>
    </sheetView>
  </sheetViews>
  <sheetFormatPr baseColWidth="10" defaultColWidth="8.83203125" defaultRowHeight="15"/>
  <cols>
    <col min="1" max="1" width="6.1640625" customWidth="1"/>
    <col min="2" max="2" width="131.6640625" customWidth="1"/>
    <col min="3" max="3" width="66.6640625" customWidth="1"/>
    <col min="4" max="5" width="11.6640625" customWidth="1"/>
    <col min="6" max="7" width="22.6640625" customWidth="1"/>
    <col min="8" max="8" width="11.6640625" customWidth="1"/>
    <col min="9" max="9" width="11.6640625" style="1" customWidth="1"/>
    <col min="10" max="10" width="11.6640625" customWidth="1"/>
    <col min="11" max="11" width="0" hidden="1" customWidth="1"/>
  </cols>
  <sheetData>
    <row r="1" spans="1:11" ht="30" customHeight="1">
      <c r="A1" s="36" t="str">
        <f>Calibration!B2&amp;" State Government "&amp;Calibration!B3&amp;" "&amp;Calibration!B4&amp;" Sector Value for Money (Performance) Assessment - Effectiveness Analysis"</f>
        <v>Kano State Government 2025 PHC Sector Value for Money (Performance) Assessment - Effectiveness Analysis</v>
      </c>
    </row>
    <row r="2" spans="1:11" ht="30" customHeight="1">
      <c r="A2" s="6" t="s">
        <v>0</v>
      </c>
      <c r="B2" s="6" t="s">
        <v>14</v>
      </c>
      <c r="C2" s="7" t="s">
        <v>15</v>
      </c>
      <c r="D2" s="7" t="s">
        <v>16</v>
      </c>
      <c r="E2" s="7" t="s">
        <v>17</v>
      </c>
      <c r="F2" s="7" t="str">
        <f>'Efficiency Analysis'!C2</f>
        <v>2025 Original Budget</v>
      </c>
      <c r="G2" s="7" t="str">
        <f>'Efficiency Analysis'!D2</f>
        <v>2025 Performance Full Year</v>
      </c>
      <c r="H2" s="7" t="s">
        <v>131</v>
      </c>
      <c r="I2" s="7" t="s">
        <v>11</v>
      </c>
      <c r="J2" s="7" t="s">
        <v>18</v>
      </c>
    </row>
    <row r="3" spans="1:11" ht="18" customHeight="1">
      <c r="A3" s="9" t="s">
        <v>75</v>
      </c>
      <c r="B3" s="45" t="s">
        <v>252</v>
      </c>
      <c r="C3" s="45" t="s">
        <v>253</v>
      </c>
      <c r="D3" s="48">
        <v>0.5</v>
      </c>
      <c r="E3" s="48">
        <v>0.8</v>
      </c>
      <c r="F3" s="49">
        <v>18811.41</v>
      </c>
      <c r="G3" s="49">
        <v>15989.7</v>
      </c>
      <c r="H3" s="50">
        <f t="shared" ref="H3:H31" si="0">IF(C3="","",E3/D3)</f>
        <v>1.6</v>
      </c>
      <c r="I3" s="51">
        <f>IF(H3="","",G3/F3)</f>
        <v>0.8500000797388394</v>
      </c>
      <c r="J3" s="50">
        <f>IF(H3="","",H3/I3)</f>
        <v>1.8823527645922062</v>
      </c>
      <c r="K3">
        <v>1</v>
      </c>
    </row>
    <row r="4" spans="1:11" ht="15" customHeight="1">
      <c r="A4" s="9" t="s">
        <v>76</v>
      </c>
      <c r="B4" s="46" t="s">
        <v>254</v>
      </c>
      <c r="C4" s="46" t="s">
        <v>255</v>
      </c>
      <c r="D4" s="48">
        <v>0.55000000000000004</v>
      </c>
      <c r="E4" s="48">
        <v>0.75</v>
      </c>
      <c r="F4" s="49">
        <v>18559</v>
      </c>
      <c r="G4" s="49">
        <v>15775.15</v>
      </c>
      <c r="H4" s="50">
        <f t="shared" si="0"/>
        <v>1.3636363636363635</v>
      </c>
      <c r="I4" s="51">
        <f t="shared" ref="I4:I49" si="1">IF(H4="","",G4/F4)</f>
        <v>0.85</v>
      </c>
      <c r="J4" s="50">
        <f t="shared" ref="J4:J49" si="2">IF(H4="","",H4/I4)</f>
        <v>1.6042780748663101</v>
      </c>
      <c r="K4">
        <f>IF(COUNTIFS(B$3:B3,B4)&gt;1,0,1)</f>
        <v>1</v>
      </c>
    </row>
    <row r="5" spans="1:11" ht="45">
      <c r="A5" s="9" t="s">
        <v>77</v>
      </c>
      <c r="B5" s="44" t="s">
        <v>256</v>
      </c>
      <c r="C5" s="46" t="s">
        <v>257</v>
      </c>
      <c r="D5" s="48">
        <v>0.45</v>
      </c>
      <c r="E5" s="48">
        <v>0.9</v>
      </c>
      <c r="F5" s="49">
        <v>66748</v>
      </c>
      <c r="G5" s="49">
        <v>60000</v>
      </c>
      <c r="H5" s="50">
        <f t="shared" si="0"/>
        <v>2</v>
      </c>
      <c r="I5" s="51">
        <f t="shared" si="1"/>
        <v>0.89890333792772814</v>
      </c>
      <c r="J5" s="50">
        <f t="shared" si="2"/>
        <v>2.2249333333333334</v>
      </c>
      <c r="K5">
        <f>IF(COUNTIFS(B$3:B4,B5)&gt;1,0,1)</f>
        <v>1</v>
      </c>
    </row>
    <row r="6" spans="1:11" ht="45">
      <c r="A6" s="9" t="s">
        <v>78</v>
      </c>
      <c r="B6" s="46" t="s">
        <v>258</v>
      </c>
      <c r="C6" s="46" t="s">
        <v>259</v>
      </c>
      <c r="D6" s="48">
        <v>0.75</v>
      </c>
      <c r="E6" s="48">
        <v>0.75</v>
      </c>
      <c r="F6" s="49">
        <v>12600.9</v>
      </c>
      <c r="G6" s="49">
        <v>10710.77</v>
      </c>
      <c r="H6" s="50">
        <f t="shared" si="0"/>
        <v>1</v>
      </c>
      <c r="I6" s="51">
        <f t="shared" si="1"/>
        <v>0.85000039679705419</v>
      </c>
      <c r="J6" s="50">
        <f t="shared" si="2"/>
        <v>1.1764700390354754</v>
      </c>
      <c r="K6">
        <f>IF(COUNTIFS(B$3:B5,B6)&gt;1,0,1)</f>
        <v>1</v>
      </c>
    </row>
    <row r="7" spans="1:11">
      <c r="A7" s="9" t="s">
        <v>79</v>
      </c>
      <c r="B7" s="44" t="s">
        <v>260</v>
      </c>
      <c r="C7" s="46" t="s">
        <v>261</v>
      </c>
      <c r="D7" s="48">
        <v>0.55000000000000004</v>
      </c>
      <c r="E7" s="48">
        <v>0.9</v>
      </c>
      <c r="F7" s="49">
        <v>215754</v>
      </c>
      <c r="G7" s="49">
        <v>193390.9</v>
      </c>
      <c r="H7" s="50">
        <f t="shared" si="0"/>
        <v>1.6363636363636362</v>
      </c>
      <c r="I7" s="51">
        <f t="shared" si="1"/>
        <v>0.89634908275165237</v>
      </c>
      <c r="J7" s="50">
        <f t="shared" si="2"/>
        <v>1.8255874500816738</v>
      </c>
      <c r="K7">
        <f>IF(COUNTIFS(B$3:B6,[2]Sheet1!D42)&gt;1,0,1)</f>
        <v>1</v>
      </c>
    </row>
    <row r="8" spans="1:11">
      <c r="A8" s="9" t="s">
        <v>80</v>
      </c>
      <c r="B8" s="44" t="s">
        <v>262</v>
      </c>
      <c r="C8" s="47" t="s">
        <v>263</v>
      </c>
      <c r="D8" s="48">
        <v>0.5</v>
      </c>
      <c r="E8" s="48">
        <v>0.65</v>
      </c>
      <c r="F8" s="49">
        <v>2172687</v>
      </c>
      <c r="G8" s="49">
        <v>1408515.24</v>
      </c>
      <c r="H8" s="50">
        <f t="shared" si="0"/>
        <v>1.3</v>
      </c>
      <c r="I8" s="51">
        <f t="shared" si="1"/>
        <v>0.64828262883701149</v>
      </c>
      <c r="J8" s="50">
        <f t="shared" si="2"/>
        <v>2.0052982174335581</v>
      </c>
      <c r="K8">
        <f>IF(COUNTIFS(B$3:B6,B8)&gt;1,0,1)</f>
        <v>1</v>
      </c>
    </row>
    <row r="9" spans="1:11" ht="30">
      <c r="A9" s="9" t="s">
        <v>81</v>
      </c>
      <c r="B9" s="46" t="s">
        <v>264</v>
      </c>
      <c r="C9" s="46" t="s">
        <v>265</v>
      </c>
      <c r="D9" s="48">
        <v>0.6</v>
      </c>
      <c r="E9" s="48">
        <v>0.85</v>
      </c>
      <c r="F9" s="49">
        <v>51000</v>
      </c>
      <c r="G9" s="49">
        <v>43500</v>
      </c>
      <c r="H9" s="50">
        <f t="shared" si="0"/>
        <v>1.4166666666666667</v>
      </c>
      <c r="I9" s="51">
        <f t="shared" si="1"/>
        <v>0.8529411764705882</v>
      </c>
      <c r="J9" s="50">
        <f t="shared" si="2"/>
        <v>1.6609195402298853</v>
      </c>
      <c r="K9">
        <f>IF(COUNTIFS(B$3:B8,B9)&gt;1,0,1)</f>
        <v>1</v>
      </c>
    </row>
    <row r="10" spans="1:11">
      <c r="A10" s="9" t="s">
        <v>82</v>
      </c>
      <c r="B10" s="46" t="s">
        <v>266</v>
      </c>
      <c r="C10" s="46" t="s">
        <v>267</v>
      </c>
      <c r="D10" s="48">
        <v>1</v>
      </c>
      <c r="E10" s="48">
        <v>0.75</v>
      </c>
      <c r="F10" s="49">
        <v>128250</v>
      </c>
      <c r="G10" s="49">
        <v>109012.5</v>
      </c>
      <c r="H10" s="50">
        <f t="shared" si="0"/>
        <v>0.75</v>
      </c>
      <c r="I10" s="51">
        <f t="shared" si="1"/>
        <v>0.85</v>
      </c>
      <c r="J10" s="50">
        <f t="shared" si="2"/>
        <v>0.88235294117647056</v>
      </c>
      <c r="K10">
        <f>IF(COUNTIFS(B$3:B9,B10)&gt;1,0,1)</f>
        <v>1</v>
      </c>
    </row>
    <row r="11" spans="1:11" ht="16">
      <c r="A11" s="9" t="s">
        <v>83</v>
      </c>
      <c r="B11" s="58" t="s">
        <v>268</v>
      </c>
      <c r="C11" s="44" t="s">
        <v>269</v>
      </c>
      <c r="D11" s="53">
        <v>0.6</v>
      </c>
      <c r="E11" s="53">
        <v>0.8</v>
      </c>
      <c r="F11" s="54">
        <v>222495.28</v>
      </c>
      <c r="G11" s="54">
        <v>189120.99</v>
      </c>
      <c r="H11" s="55">
        <f t="shared" si="0"/>
        <v>1.3333333333333335</v>
      </c>
      <c r="I11" s="56">
        <f t="shared" si="1"/>
        <v>0.85000000898895467</v>
      </c>
      <c r="J11" s="55">
        <f t="shared" si="2"/>
        <v>1.5686274343917794</v>
      </c>
      <c r="K11">
        <f>IF(COUNTIFS(B$3:B10,B11)&gt;1,0,1)</f>
        <v>1</v>
      </c>
    </row>
    <row r="12" spans="1:11" ht="15" customHeight="1">
      <c r="A12" s="9" t="s">
        <v>84</v>
      </c>
      <c r="B12" s="57" t="s">
        <v>270</v>
      </c>
      <c r="C12" s="57" t="s">
        <v>271</v>
      </c>
      <c r="D12" s="53">
        <v>0.5</v>
      </c>
      <c r="E12" s="53">
        <v>0.75</v>
      </c>
      <c r="F12" s="54">
        <v>13500</v>
      </c>
      <c r="G12" s="54">
        <v>11475</v>
      </c>
      <c r="H12" s="55">
        <f t="shared" si="0"/>
        <v>1.5</v>
      </c>
      <c r="I12" s="56">
        <f t="shared" si="1"/>
        <v>0.85</v>
      </c>
      <c r="J12" s="55">
        <f t="shared" si="2"/>
        <v>1.7647058823529411</v>
      </c>
      <c r="K12">
        <f>IF(COUNTIFS(B$3:B11,#REF!)&gt;1,0,1)</f>
        <v>1</v>
      </c>
    </row>
    <row r="13" spans="1:11">
      <c r="A13" s="9" t="s">
        <v>85</v>
      </c>
      <c r="B13" s="21"/>
      <c r="C13" s="21"/>
      <c r="D13" s="20"/>
      <c r="E13" s="20"/>
      <c r="F13" s="22"/>
      <c r="G13" s="22"/>
      <c r="H13" s="29" t="str">
        <f t="shared" si="0"/>
        <v/>
      </c>
      <c r="I13" s="30" t="str">
        <f t="shared" si="1"/>
        <v/>
      </c>
      <c r="J13" s="29" t="str">
        <f t="shared" si="2"/>
        <v/>
      </c>
      <c r="K13">
        <f>IF(COUNTIFS(B$3:B11,#REF!)&gt;1,0,1)</f>
        <v>1</v>
      </c>
    </row>
    <row r="14" spans="1:11">
      <c r="A14" s="9" t="s">
        <v>86</v>
      </c>
      <c r="B14" s="21"/>
      <c r="C14" s="21"/>
      <c r="D14" s="20"/>
      <c r="E14" s="20"/>
      <c r="F14" s="22"/>
      <c r="G14" s="22"/>
      <c r="H14" s="29" t="str">
        <f t="shared" si="0"/>
        <v/>
      </c>
      <c r="I14" s="30" t="str">
        <f t="shared" si="1"/>
        <v/>
      </c>
      <c r="J14" s="29" t="str">
        <f t="shared" si="2"/>
        <v/>
      </c>
      <c r="K14">
        <f>IF(COUNTIFS(B$3:B11,B12)&gt;1,0,1)</f>
        <v>1</v>
      </c>
    </row>
    <row r="15" spans="1:11">
      <c r="A15" s="9" t="s">
        <v>87</v>
      </c>
      <c r="B15" s="21"/>
      <c r="C15" s="21"/>
      <c r="D15" s="20"/>
      <c r="E15" s="20"/>
      <c r="F15" s="22"/>
      <c r="G15" s="22"/>
      <c r="H15" s="29" t="str">
        <f t="shared" si="0"/>
        <v/>
      </c>
      <c r="I15" s="30" t="str">
        <f t="shared" si="1"/>
        <v/>
      </c>
      <c r="J15" s="29" t="str">
        <f t="shared" si="2"/>
        <v/>
      </c>
      <c r="K15">
        <f>IF(COUNTIFS(B$3:B12,B13)&gt;1,0,1)</f>
        <v>1</v>
      </c>
    </row>
    <row r="16" spans="1:11">
      <c r="A16" s="9" t="s">
        <v>88</v>
      </c>
      <c r="B16" s="21"/>
      <c r="C16" s="21"/>
      <c r="D16" s="20"/>
      <c r="E16" s="20"/>
      <c r="F16" s="22"/>
      <c r="G16" s="22"/>
      <c r="H16" s="29" t="str">
        <f t="shared" si="0"/>
        <v/>
      </c>
      <c r="I16" s="30" t="str">
        <f t="shared" si="1"/>
        <v/>
      </c>
      <c r="J16" s="29" t="str">
        <f t="shared" si="2"/>
        <v/>
      </c>
      <c r="K16">
        <f>IF(COUNTIFS(B$3:B13,B14)&gt;1,0,1)</f>
        <v>1</v>
      </c>
    </row>
    <row r="17" spans="1:11">
      <c r="A17" s="9" t="s">
        <v>89</v>
      </c>
      <c r="B17" s="21"/>
      <c r="C17" s="21"/>
      <c r="D17" s="20"/>
      <c r="E17" s="20"/>
      <c r="F17" s="22"/>
      <c r="G17" s="22"/>
      <c r="H17" s="29" t="str">
        <f t="shared" si="0"/>
        <v/>
      </c>
      <c r="I17" s="30" t="str">
        <f t="shared" si="1"/>
        <v/>
      </c>
      <c r="J17" s="29" t="str">
        <f t="shared" si="2"/>
        <v/>
      </c>
      <c r="K17">
        <f>IF(COUNTIFS(B$3:B14,B15)&gt;1,0,1)</f>
        <v>1</v>
      </c>
    </row>
    <row r="18" spans="1:11">
      <c r="A18" s="9" t="s">
        <v>90</v>
      </c>
      <c r="B18" s="21"/>
      <c r="C18" s="21"/>
      <c r="D18" s="20"/>
      <c r="E18" s="20"/>
      <c r="F18" s="22"/>
      <c r="G18" s="22"/>
      <c r="H18" s="29" t="str">
        <f t="shared" si="0"/>
        <v/>
      </c>
      <c r="I18" s="30" t="str">
        <f t="shared" si="1"/>
        <v/>
      </c>
      <c r="J18" s="29" t="str">
        <f t="shared" si="2"/>
        <v/>
      </c>
      <c r="K18">
        <f>IF(COUNTIFS(B$3:B15,B16)&gt;1,0,1)</f>
        <v>1</v>
      </c>
    </row>
    <row r="19" spans="1:11">
      <c r="A19" s="9" t="s">
        <v>91</v>
      </c>
      <c r="B19" s="21"/>
      <c r="C19" s="21"/>
      <c r="D19" s="20"/>
      <c r="E19" s="20"/>
      <c r="F19" s="22"/>
      <c r="G19" s="22"/>
      <c r="H19" s="29" t="str">
        <f t="shared" si="0"/>
        <v/>
      </c>
      <c r="I19" s="30" t="str">
        <f t="shared" si="1"/>
        <v/>
      </c>
      <c r="J19" s="29" t="str">
        <f t="shared" si="2"/>
        <v/>
      </c>
      <c r="K19">
        <f>IF(COUNTIFS(B$3:B16,B17)&gt;1,0,1)</f>
        <v>1</v>
      </c>
    </row>
    <row r="20" spans="1:11">
      <c r="A20" s="9" t="s">
        <v>92</v>
      </c>
      <c r="B20" s="21"/>
      <c r="C20" s="21"/>
      <c r="D20" s="20"/>
      <c r="E20" s="20"/>
      <c r="F20" s="22"/>
      <c r="G20" s="22"/>
      <c r="H20" s="29" t="str">
        <f t="shared" si="0"/>
        <v/>
      </c>
      <c r="I20" s="30" t="str">
        <f t="shared" si="1"/>
        <v/>
      </c>
      <c r="J20" s="29" t="str">
        <f t="shared" si="2"/>
        <v/>
      </c>
      <c r="K20">
        <f>IF(COUNTIFS(B$3:B17,B18)&gt;1,0,1)</f>
        <v>1</v>
      </c>
    </row>
    <row r="21" spans="1:11">
      <c r="A21" s="9" t="s">
        <v>93</v>
      </c>
      <c r="B21" s="21"/>
      <c r="C21" s="21"/>
      <c r="D21" s="20"/>
      <c r="E21" s="20"/>
      <c r="F21" s="22"/>
      <c r="G21" s="22"/>
      <c r="H21" s="29" t="str">
        <f t="shared" si="0"/>
        <v/>
      </c>
      <c r="I21" s="30" t="str">
        <f t="shared" si="1"/>
        <v/>
      </c>
      <c r="J21" s="29" t="str">
        <f t="shared" si="2"/>
        <v/>
      </c>
      <c r="K21">
        <f>IF(COUNTIFS(B$3:B18,B19)&gt;1,0,1)</f>
        <v>1</v>
      </c>
    </row>
    <row r="22" spans="1:11">
      <c r="A22" s="9" t="s">
        <v>94</v>
      </c>
      <c r="B22" s="21"/>
      <c r="C22" s="21"/>
      <c r="D22" s="20"/>
      <c r="E22" s="20"/>
      <c r="F22" s="22"/>
      <c r="G22" s="22"/>
      <c r="H22" s="29" t="str">
        <f t="shared" si="0"/>
        <v/>
      </c>
      <c r="I22" s="30" t="str">
        <f t="shared" si="1"/>
        <v/>
      </c>
      <c r="J22" s="29" t="str">
        <f t="shared" si="2"/>
        <v/>
      </c>
      <c r="K22">
        <f>IF(COUNTIFS(B$3:B19,B20)&gt;1,0,1)</f>
        <v>1</v>
      </c>
    </row>
    <row r="23" spans="1:11">
      <c r="A23" s="9" t="s">
        <v>95</v>
      </c>
      <c r="B23" s="21"/>
      <c r="C23" s="21"/>
      <c r="D23" s="20"/>
      <c r="E23" s="20"/>
      <c r="F23" s="22"/>
      <c r="G23" s="22"/>
      <c r="H23" s="29" t="str">
        <f t="shared" si="0"/>
        <v/>
      </c>
      <c r="I23" s="30" t="str">
        <f t="shared" si="1"/>
        <v/>
      </c>
      <c r="J23" s="29" t="str">
        <f t="shared" si="2"/>
        <v/>
      </c>
      <c r="K23">
        <f>IF(COUNTIFS(B$3:B20,B21)&gt;1,0,1)</f>
        <v>1</v>
      </c>
    </row>
    <row r="24" spans="1:11">
      <c r="A24" s="9" t="s">
        <v>96</v>
      </c>
      <c r="B24" s="21"/>
      <c r="C24" s="21"/>
      <c r="D24" s="20"/>
      <c r="E24" s="20"/>
      <c r="F24" s="22"/>
      <c r="G24" s="22"/>
      <c r="H24" s="29" t="str">
        <f t="shared" si="0"/>
        <v/>
      </c>
      <c r="I24" s="30" t="str">
        <f t="shared" si="1"/>
        <v/>
      </c>
      <c r="J24" s="29" t="str">
        <f t="shared" si="2"/>
        <v/>
      </c>
      <c r="K24">
        <f>IF(COUNTIFS(B$3:B21,B22)&gt;1,0,1)</f>
        <v>1</v>
      </c>
    </row>
    <row r="25" spans="1:11">
      <c r="A25" s="9" t="s">
        <v>97</v>
      </c>
      <c r="B25" s="21"/>
      <c r="C25" s="21"/>
      <c r="D25" s="20"/>
      <c r="E25" s="20"/>
      <c r="F25" s="22"/>
      <c r="G25" s="22"/>
      <c r="H25" s="29" t="str">
        <f t="shared" si="0"/>
        <v/>
      </c>
      <c r="I25" s="30" t="str">
        <f t="shared" si="1"/>
        <v/>
      </c>
      <c r="J25" s="29" t="str">
        <f t="shared" si="2"/>
        <v/>
      </c>
      <c r="K25">
        <f>IF(COUNTIFS(B$3:B22,B23)&gt;1,0,1)</f>
        <v>1</v>
      </c>
    </row>
    <row r="26" spans="1:11">
      <c r="A26" s="9" t="s">
        <v>98</v>
      </c>
      <c r="B26" s="21"/>
      <c r="C26" s="21"/>
      <c r="D26" s="20"/>
      <c r="E26" s="20"/>
      <c r="F26" s="22"/>
      <c r="G26" s="22"/>
      <c r="H26" s="29" t="str">
        <f t="shared" si="0"/>
        <v/>
      </c>
      <c r="I26" s="30" t="str">
        <f t="shared" si="1"/>
        <v/>
      </c>
      <c r="J26" s="29" t="str">
        <f t="shared" si="2"/>
        <v/>
      </c>
      <c r="K26">
        <f>IF(COUNTIFS(B$3:B23,B24)&gt;1,0,1)</f>
        <v>1</v>
      </c>
    </row>
    <row r="27" spans="1:11">
      <c r="A27" s="9" t="s">
        <v>99</v>
      </c>
      <c r="B27" s="21"/>
      <c r="C27" s="21"/>
      <c r="D27" s="20"/>
      <c r="E27" s="20"/>
      <c r="F27" s="22"/>
      <c r="G27" s="22"/>
      <c r="H27" s="29" t="str">
        <f t="shared" si="0"/>
        <v/>
      </c>
      <c r="I27" s="30" t="str">
        <f t="shared" si="1"/>
        <v/>
      </c>
      <c r="J27" s="29" t="str">
        <f t="shared" si="2"/>
        <v/>
      </c>
      <c r="K27">
        <f>IF(COUNTIFS(B$3:B24,B25)&gt;1,0,1)</f>
        <v>1</v>
      </c>
    </row>
    <row r="28" spans="1:11">
      <c r="A28" s="9" t="s">
        <v>100</v>
      </c>
      <c r="B28" s="21"/>
      <c r="C28" s="21"/>
      <c r="D28" s="20"/>
      <c r="E28" s="20"/>
      <c r="F28" s="22"/>
      <c r="G28" s="22"/>
      <c r="H28" s="29" t="str">
        <f t="shared" si="0"/>
        <v/>
      </c>
      <c r="I28" s="30" t="str">
        <f t="shared" si="1"/>
        <v/>
      </c>
      <c r="J28" s="29" t="str">
        <f t="shared" si="2"/>
        <v/>
      </c>
      <c r="K28">
        <f>IF(COUNTIFS(B$3:B25,B26)&gt;1,0,1)</f>
        <v>1</v>
      </c>
    </row>
    <row r="29" spans="1:11">
      <c r="A29" s="9" t="s">
        <v>101</v>
      </c>
      <c r="B29" s="21"/>
      <c r="C29" s="21"/>
      <c r="D29" s="20"/>
      <c r="E29" s="20"/>
      <c r="F29" s="22"/>
      <c r="G29" s="22"/>
      <c r="H29" s="29" t="str">
        <f t="shared" si="0"/>
        <v/>
      </c>
      <c r="I29" s="30" t="str">
        <f t="shared" si="1"/>
        <v/>
      </c>
      <c r="J29" s="29" t="str">
        <f t="shared" si="2"/>
        <v/>
      </c>
      <c r="K29">
        <f>IF(COUNTIFS(B$3:B26,B27)&gt;1,0,1)</f>
        <v>1</v>
      </c>
    </row>
    <row r="30" spans="1:11">
      <c r="A30" s="9" t="s">
        <v>102</v>
      </c>
      <c r="B30" s="21"/>
      <c r="C30" s="21"/>
      <c r="D30" s="20"/>
      <c r="E30" s="20"/>
      <c r="F30" s="22"/>
      <c r="G30" s="22"/>
      <c r="H30" s="29" t="str">
        <f t="shared" si="0"/>
        <v/>
      </c>
      <c r="I30" s="30" t="str">
        <f t="shared" si="1"/>
        <v/>
      </c>
      <c r="J30" s="29" t="str">
        <f t="shared" si="2"/>
        <v/>
      </c>
      <c r="K30">
        <f>IF(COUNTIFS(B$3:B27,B28)&gt;1,0,1)</f>
        <v>1</v>
      </c>
    </row>
    <row r="31" spans="1:11">
      <c r="A31" s="9" t="s">
        <v>103</v>
      </c>
      <c r="B31" s="21"/>
      <c r="C31" s="21"/>
      <c r="D31" s="20"/>
      <c r="E31" s="20"/>
      <c r="F31" s="22"/>
      <c r="G31" s="22"/>
      <c r="H31" s="29" t="str">
        <f t="shared" si="0"/>
        <v/>
      </c>
      <c r="I31" s="30" t="str">
        <f t="shared" si="1"/>
        <v/>
      </c>
      <c r="J31" s="29" t="str">
        <f t="shared" si="2"/>
        <v/>
      </c>
      <c r="K31">
        <f>IF(COUNTIFS(B$3:B28,B29)&gt;1,0,1)</f>
        <v>1</v>
      </c>
    </row>
    <row r="32" spans="1:11">
      <c r="A32" s="9" t="s">
        <v>104</v>
      </c>
      <c r="B32" s="21"/>
      <c r="C32" s="21"/>
      <c r="D32" s="20"/>
      <c r="E32" s="20"/>
      <c r="F32" s="22"/>
      <c r="G32" s="22"/>
      <c r="H32" s="29" t="str">
        <f t="shared" ref="H32:H49" si="3">IF(C32="","",E32/D32)</f>
        <v/>
      </c>
      <c r="I32" s="30" t="str">
        <f t="shared" si="1"/>
        <v/>
      </c>
      <c r="J32" s="29" t="str">
        <f t="shared" si="2"/>
        <v/>
      </c>
      <c r="K32">
        <f>IF(COUNTIFS(B$3:B29,B30)&gt;1,0,1)</f>
        <v>1</v>
      </c>
    </row>
    <row r="33" spans="1:11">
      <c r="A33" s="9" t="s">
        <v>105</v>
      </c>
      <c r="B33" s="21"/>
      <c r="C33" s="21"/>
      <c r="D33" s="20"/>
      <c r="E33" s="20"/>
      <c r="F33" s="22"/>
      <c r="G33" s="22"/>
      <c r="H33" s="29" t="str">
        <f t="shared" si="3"/>
        <v/>
      </c>
      <c r="I33" s="30" t="str">
        <f t="shared" si="1"/>
        <v/>
      </c>
      <c r="J33" s="29" t="str">
        <f t="shared" si="2"/>
        <v/>
      </c>
      <c r="K33">
        <f>IF(COUNTIFS(B$3:B30,B31)&gt;1,0,1)</f>
        <v>1</v>
      </c>
    </row>
    <row r="34" spans="1:11">
      <c r="A34" s="9" t="s">
        <v>106</v>
      </c>
      <c r="B34" s="21"/>
      <c r="C34" s="21"/>
      <c r="D34" s="20"/>
      <c r="E34" s="20"/>
      <c r="F34" s="22"/>
      <c r="G34" s="22"/>
      <c r="H34" s="29" t="str">
        <f t="shared" si="3"/>
        <v/>
      </c>
      <c r="I34" s="30" t="str">
        <f t="shared" si="1"/>
        <v/>
      </c>
      <c r="J34" s="29" t="str">
        <f t="shared" si="2"/>
        <v/>
      </c>
      <c r="K34">
        <f>IF(COUNTIFS(B$3:B31,B32)&gt;1,0,1)</f>
        <v>1</v>
      </c>
    </row>
    <row r="35" spans="1:11">
      <c r="A35" s="9" t="s">
        <v>107</v>
      </c>
      <c r="B35" s="21"/>
      <c r="C35" s="21"/>
      <c r="D35" s="20"/>
      <c r="E35" s="20"/>
      <c r="F35" s="22"/>
      <c r="G35" s="22"/>
      <c r="H35" s="29" t="str">
        <f t="shared" si="3"/>
        <v/>
      </c>
      <c r="I35" s="30" t="str">
        <f t="shared" si="1"/>
        <v/>
      </c>
      <c r="J35" s="29" t="str">
        <f t="shared" si="2"/>
        <v/>
      </c>
      <c r="K35">
        <f>IF(COUNTIFS(B$3:B32,B33)&gt;1,0,1)</f>
        <v>1</v>
      </c>
    </row>
    <row r="36" spans="1:11">
      <c r="A36" s="9" t="s">
        <v>108</v>
      </c>
      <c r="B36" s="21"/>
      <c r="C36" s="21"/>
      <c r="D36" s="20"/>
      <c r="E36" s="20"/>
      <c r="F36" s="22"/>
      <c r="G36" s="22"/>
      <c r="H36" s="29" t="str">
        <f t="shared" si="3"/>
        <v/>
      </c>
      <c r="I36" s="30" t="str">
        <f t="shared" si="1"/>
        <v/>
      </c>
      <c r="J36" s="29" t="str">
        <f t="shared" si="2"/>
        <v/>
      </c>
      <c r="K36">
        <f>IF(COUNTIFS(B$3:B33,B34)&gt;1,0,1)</f>
        <v>1</v>
      </c>
    </row>
    <row r="37" spans="1:11">
      <c r="A37" s="9" t="s">
        <v>109</v>
      </c>
      <c r="B37" s="21"/>
      <c r="C37" s="21"/>
      <c r="D37" s="20"/>
      <c r="E37" s="20"/>
      <c r="F37" s="22"/>
      <c r="G37" s="22"/>
      <c r="H37" s="29" t="str">
        <f t="shared" si="3"/>
        <v/>
      </c>
      <c r="I37" s="30" t="str">
        <f t="shared" si="1"/>
        <v/>
      </c>
      <c r="J37" s="29" t="str">
        <f t="shared" si="2"/>
        <v/>
      </c>
      <c r="K37">
        <f>IF(COUNTIFS(B$3:B34,B35)&gt;1,0,1)</f>
        <v>1</v>
      </c>
    </row>
    <row r="38" spans="1:11">
      <c r="A38" s="9" t="s">
        <v>110</v>
      </c>
      <c r="B38" s="21"/>
      <c r="C38" s="21"/>
      <c r="D38" s="20"/>
      <c r="E38" s="20"/>
      <c r="F38" s="22"/>
      <c r="G38" s="22"/>
      <c r="H38" s="29" t="str">
        <f t="shared" si="3"/>
        <v/>
      </c>
      <c r="I38" s="30" t="str">
        <f t="shared" si="1"/>
        <v/>
      </c>
      <c r="J38" s="29" t="str">
        <f t="shared" si="2"/>
        <v/>
      </c>
      <c r="K38">
        <f>IF(COUNTIFS(B$3:B35,B36)&gt;1,0,1)</f>
        <v>1</v>
      </c>
    </row>
    <row r="39" spans="1:11">
      <c r="A39" s="9" t="s">
        <v>111</v>
      </c>
      <c r="B39" s="21"/>
      <c r="C39" s="23"/>
      <c r="D39" s="23"/>
      <c r="E39" s="23"/>
      <c r="F39" s="23"/>
      <c r="G39" s="23"/>
      <c r="H39" s="29" t="str">
        <f t="shared" si="3"/>
        <v/>
      </c>
      <c r="I39" s="30" t="str">
        <f t="shared" si="1"/>
        <v/>
      </c>
      <c r="J39" s="29" t="str">
        <f t="shared" si="2"/>
        <v/>
      </c>
      <c r="K39">
        <f>IF(COUNTIFS(B$3:B36,B37)&gt;1,0,1)</f>
        <v>1</v>
      </c>
    </row>
    <row r="40" spans="1:11">
      <c r="A40" s="9" t="s">
        <v>112</v>
      </c>
      <c r="B40" s="23"/>
      <c r="C40" s="23"/>
      <c r="D40" s="23"/>
      <c r="E40" s="23"/>
      <c r="F40" s="23"/>
      <c r="G40" s="23"/>
      <c r="H40" s="29" t="str">
        <f t="shared" si="3"/>
        <v/>
      </c>
      <c r="I40" s="30" t="str">
        <f t="shared" si="1"/>
        <v/>
      </c>
      <c r="J40" s="29" t="str">
        <f t="shared" si="2"/>
        <v/>
      </c>
      <c r="K40">
        <f>IF(COUNTIFS(B$3:B37,B38)&gt;1,0,1)</f>
        <v>1</v>
      </c>
    </row>
    <row r="41" spans="1:11">
      <c r="A41" s="9" t="s">
        <v>113</v>
      </c>
      <c r="B41" s="23"/>
      <c r="C41" s="23"/>
      <c r="D41" s="23"/>
      <c r="E41" s="23"/>
      <c r="F41" s="23"/>
      <c r="G41" s="23"/>
      <c r="H41" s="29" t="str">
        <f t="shared" si="3"/>
        <v/>
      </c>
      <c r="I41" s="30" t="str">
        <f t="shared" si="1"/>
        <v/>
      </c>
      <c r="J41" s="29" t="str">
        <f t="shared" si="2"/>
        <v/>
      </c>
      <c r="K41">
        <f>IF(COUNTIFS(B$3:B38,B39)&gt;1,0,1)</f>
        <v>1</v>
      </c>
    </row>
    <row r="42" spans="1:11">
      <c r="A42" s="9" t="s">
        <v>114</v>
      </c>
      <c r="B42" s="23"/>
      <c r="C42" s="23"/>
      <c r="D42" s="23"/>
      <c r="E42" s="23"/>
      <c r="F42" s="23"/>
      <c r="G42" s="23"/>
      <c r="H42" s="29" t="str">
        <f t="shared" si="3"/>
        <v/>
      </c>
      <c r="I42" s="30" t="str">
        <f t="shared" si="1"/>
        <v/>
      </c>
      <c r="J42" s="29" t="str">
        <f t="shared" si="2"/>
        <v/>
      </c>
      <c r="K42">
        <f>IF(COUNTIFS(B$3:B39,B40)&gt;1,0,1)</f>
        <v>1</v>
      </c>
    </row>
    <row r="43" spans="1:11">
      <c r="A43" s="9" t="s">
        <v>115</v>
      </c>
      <c r="B43" s="23"/>
      <c r="C43" s="23"/>
      <c r="D43" s="23"/>
      <c r="E43" s="23"/>
      <c r="F43" s="23"/>
      <c r="G43" s="23"/>
      <c r="H43" s="29" t="str">
        <f t="shared" si="3"/>
        <v/>
      </c>
      <c r="I43" s="30" t="str">
        <f t="shared" si="1"/>
        <v/>
      </c>
      <c r="J43" s="29" t="str">
        <f t="shared" si="2"/>
        <v/>
      </c>
      <c r="K43">
        <f>IF(COUNTIFS(B$3:B40,B41)&gt;1,0,1)</f>
        <v>1</v>
      </c>
    </row>
    <row r="44" spans="1:11">
      <c r="A44" s="9" t="s">
        <v>116</v>
      </c>
      <c r="B44" s="23"/>
      <c r="C44" s="23"/>
      <c r="D44" s="23"/>
      <c r="E44" s="23"/>
      <c r="F44" s="23"/>
      <c r="G44" s="23"/>
      <c r="H44" s="29" t="str">
        <f t="shared" si="3"/>
        <v/>
      </c>
      <c r="I44" s="30" t="str">
        <f t="shared" si="1"/>
        <v/>
      </c>
      <c r="J44" s="29" t="str">
        <f t="shared" si="2"/>
        <v/>
      </c>
      <c r="K44">
        <f>IF(COUNTIFS(B$3:B41,B42)&gt;1,0,1)</f>
        <v>1</v>
      </c>
    </row>
    <row r="45" spans="1:11">
      <c r="A45" s="9" t="s">
        <v>117</v>
      </c>
      <c r="B45" s="23"/>
      <c r="C45" s="23"/>
      <c r="D45" s="23"/>
      <c r="E45" s="23"/>
      <c r="F45" s="23"/>
      <c r="G45" s="23"/>
      <c r="H45" s="29" t="str">
        <f t="shared" si="3"/>
        <v/>
      </c>
      <c r="I45" s="30" t="str">
        <f t="shared" si="1"/>
        <v/>
      </c>
      <c r="J45" s="29" t="str">
        <f t="shared" si="2"/>
        <v/>
      </c>
      <c r="K45">
        <f>IF(COUNTIFS(B$3:B42,B43)&gt;1,0,1)</f>
        <v>1</v>
      </c>
    </row>
    <row r="46" spans="1:11">
      <c r="A46" s="9" t="s">
        <v>118</v>
      </c>
      <c r="B46" s="23"/>
      <c r="C46" s="23"/>
      <c r="D46" s="23"/>
      <c r="E46" s="23"/>
      <c r="F46" s="23"/>
      <c r="G46" s="23"/>
      <c r="H46" s="29" t="str">
        <f t="shared" si="3"/>
        <v/>
      </c>
      <c r="I46" s="30" t="str">
        <f t="shared" si="1"/>
        <v/>
      </c>
      <c r="J46" s="29" t="str">
        <f t="shared" si="2"/>
        <v/>
      </c>
      <c r="K46">
        <f>IF(COUNTIFS(B$3:B43,B44)&gt;1,0,1)</f>
        <v>1</v>
      </c>
    </row>
    <row r="47" spans="1:11">
      <c r="A47" s="9" t="s">
        <v>119</v>
      </c>
      <c r="B47" s="23"/>
      <c r="C47" s="23"/>
      <c r="D47" s="23"/>
      <c r="E47" s="23"/>
      <c r="F47" s="23"/>
      <c r="G47" s="23"/>
      <c r="H47" s="29" t="str">
        <f t="shared" si="3"/>
        <v/>
      </c>
      <c r="I47" s="30" t="str">
        <f t="shared" si="1"/>
        <v/>
      </c>
      <c r="J47" s="29" t="str">
        <f t="shared" si="2"/>
        <v/>
      </c>
      <c r="K47">
        <f>IF(COUNTIFS(B$3:B44,B45)&gt;1,0,1)</f>
        <v>1</v>
      </c>
    </row>
    <row r="48" spans="1:11">
      <c r="A48" s="9" t="s">
        <v>120</v>
      </c>
      <c r="B48" s="23"/>
      <c r="C48" s="23"/>
      <c r="D48" s="23"/>
      <c r="E48" s="23"/>
      <c r="F48" s="23"/>
      <c r="G48" s="23"/>
      <c r="H48" s="29" t="str">
        <f t="shared" si="3"/>
        <v/>
      </c>
      <c r="I48" s="30" t="str">
        <f t="shared" si="1"/>
        <v/>
      </c>
      <c r="J48" s="29" t="str">
        <f t="shared" si="2"/>
        <v/>
      </c>
      <c r="K48">
        <f>IF(COUNTIFS(B$3:B45,B46)&gt;1,0,1)</f>
        <v>1</v>
      </c>
    </row>
    <row r="49" spans="1:11">
      <c r="A49" s="9" t="s">
        <v>121</v>
      </c>
      <c r="B49" s="23"/>
      <c r="C49" s="23"/>
      <c r="D49" s="23"/>
      <c r="E49" s="23"/>
      <c r="F49" s="23"/>
      <c r="G49" s="23"/>
      <c r="H49" s="29" t="str">
        <f t="shared" si="3"/>
        <v/>
      </c>
      <c r="I49" s="30" t="str">
        <f t="shared" si="1"/>
        <v/>
      </c>
      <c r="J49" s="29" t="str">
        <f t="shared" si="2"/>
        <v/>
      </c>
      <c r="K49">
        <f>IF(COUNTIFS(B$3:B46,B47)&gt;1,0,1)</f>
        <v>1</v>
      </c>
    </row>
    <row r="50" spans="1:11">
      <c r="A50" s="9" t="s">
        <v>122</v>
      </c>
      <c r="B50" s="23"/>
      <c r="C50" s="38"/>
      <c r="D50" s="38"/>
      <c r="E50" s="39"/>
      <c r="F50" s="13" t="e">
        <f>SUMPRODUCT(F3:F49,$K3:$K52)</f>
        <v>#VALUE!</v>
      </c>
      <c r="G50" s="13" t="e">
        <f>SUMPRODUCT(G3:G49,$K3:$K52)</f>
        <v>#VALUE!</v>
      </c>
      <c r="K50">
        <f>IF(COUNTIFS(B$3:B47,B48)&gt;1,0,1)</f>
        <v>1</v>
      </c>
    </row>
    <row r="51" spans="1:11">
      <c r="A51" s="9" t="s">
        <v>123</v>
      </c>
      <c r="B51" s="38"/>
      <c r="C51" s="38"/>
      <c r="D51" s="38"/>
      <c r="E51" s="39"/>
      <c r="F51" s="11">
        <f>+Calibration!B9+Calibration!B6</f>
        <v>11051360</v>
      </c>
      <c r="G51" s="11">
        <f>Calibration!B10+Calibration!B7</f>
        <v>8928716</v>
      </c>
      <c r="K51">
        <f>IF(COUNTIFS(B$3:B48,B49)&gt;1,0,1)</f>
        <v>1</v>
      </c>
    </row>
    <row r="52" spans="1:11">
      <c r="A52" s="9" t="s">
        <v>124</v>
      </c>
      <c r="B52" s="38"/>
      <c r="C52" s="38"/>
      <c r="D52" s="38"/>
      <c r="E52" s="39"/>
      <c r="F52" s="11" t="e">
        <f>F50/F51</f>
        <v>#VALUE!</v>
      </c>
      <c r="G52" s="11" t="e">
        <f>G50/G51</f>
        <v>#VALUE!</v>
      </c>
      <c r="K52">
        <f>IF(COUNTIFS(B$3:B49,B50)&gt;1,0,1)</f>
        <v>1</v>
      </c>
    </row>
    <row r="53" spans="1:11">
      <c r="A53" s="37" t="str">
        <f>"Total Value of "&amp;Calibration!B4&amp;" Expenditure covered in Analysis"</f>
        <v>Total Value of PHC Expenditure covered in Analysis</v>
      </c>
      <c r="B53" s="38"/>
    </row>
    <row r="54" spans="1:11">
      <c r="A54" s="37" t="str">
        <f>"Total "&amp;Calibration!B4&amp;" Expenditure"</f>
        <v>Total PHC Expenditure</v>
      </c>
    </row>
    <row r="55" spans="1:11">
      <c r="A55" s="37" t="str">
        <f>"Proportion of "&amp;Calibration!B4&amp;" Expendfiture Covered in Analysis"</f>
        <v>Proportion of PHC Expendfiture Covered in Analysis</v>
      </c>
    </row>
  </sheetData>
  <sheetProtection formatRows="0"/>
  <pageMargins left="0.7" right="0.7" top="0.75" bottom="0.75" header="0.3" footer="0.3"/>
  <ignoredErrors>
    <ignoredError sqref="A3:A52" numberStoredAsText="1"/>
    <ignoredError sqref="F52:G52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E336F-1B29-4592-9F14-3894996644A3}">
  <dimension ref="A1:C39"/>
  <sheetViews>
    <sheetView workbookViewId="0">
      <selection activeCell="A40" sqref="A40"/>
    </sheetView>
  </sheetViews>
  <sheetFormatPr baseColWidth="10" defaultColWidth="8.83203125" defaultRowHeight="15"/>
  <cols>
    <col min="1" max="3" width="12.83203125" customWidth="1"/>
  </cols>
  <sheetData>
    <row r="1" spans="1:3">
      <c r="A1" t="s">
        <v>144</v>
      </c>
      <c r="B1" t="s">
        <v>2</v>
      </c>
      <c r="C1" t="s">
        <v>6</v>
      </c>
    </row>
    <row r="2" spans="1:3">
      <c r="A2" t="s">
        <v>146</v>
      </c>
      <c r="B2">
        <v>2024</v>
      </c>
      <c r="C2" t="s">
        <v>7</v>
      </c>
    </row>
    <row r="3" spans="1:3">
      <c r="A3" t="s">
        <v>147</v>
      </c>
      <c r="B3">
        <v>2025</v>
      </c>
      <c r="C3" t="s">
        <v>145</v>
      </c>
    </row>
    <row r="4" spans="1:3">
      <c r="A4" t="s">
        <v>148</v>
      </c>
      <c r="B4">
        <v>2026</v>
      </c>
    </row>
    <row r="5" spans="1:3">
      <c r="A5" t="s">
        <v>149</v>
      </c>
      <c r="B5">
        <v>2027</v>
      </c>
    </row>
    <row r="6" spans="1:3">
      <c r="A6" t="s">
        <v>150</v>
      </c>
      <c r="B6">
        <v>2028</v>
      </c>
    </row>
    <row r="7" spans="1:3">
      <c r="A7" t="s">
        <v>151</v>
      </c>
      <c r="B7">
        <v>2029</v>
      </c>
    </row>
    <row r="8" spans="1:3">
      <c r="A8" t="s">
        <v>152</v>
      </c>
      <c r="B8">
        <v>2030</v>
      </c>
    </row>
    <row r="9" spans="1:3">
      <c r="A9" t="s">
        <v>153</v>
      </c>
      <c r="B9">
        <v>2031</v>
      </c>
    </row>
    <row r="10" spans="1:3">
      <c r="A10" t="s">
        <v>154</v>
      </c>
      <c r="B10">
        <v>2032</v>
      </c>
    </row>
    <row r="11" spans="1:3">
      <c r="A11" t="s">
        <v>155</v>
      </c>
      <c r="B11">
        <v>2033</v>
      </c>
    </row>
    <row r="12" spans="1:3">
      <c r="A12" t="s">
        <v>156</v>
      </c>
      <c r="B12">
        <v>2034</v>
      </c>
    </row>
    <row r="13" spans="1:3">
      <c r="A13" t="s">
        <v>157</v>
      </c>
      <c r="B13">
        <v>2035</v>
      </c>
    </row>
    <row r="14" spans="1:3">
      <c r="A14" t="s">
        <v>158</v>
      </c>
      <c r="B14">
        <v>2036</v>
      </c>
    </row>
    <row r="15" spans="1:3">
      <c r="A15" t="s">
        <v>159</v>
      </c>
      <c r="B15">
        <v>2037</v>
      </c>
    </row>
    <row r="16" spans="1:3">
      <c r="A16" t="s">
        <v>160</v>
      </c>
      <c r="B16">
        <v>2038</v>
      </c>
    </row>
    <row r="17" spans="1:2">
      <c r="A17" t="s">
        <v>161</v>
      </c>
      <c r="B17">
        <v>2039</v>
      </c>
    </row>
    <row r="18" spans="1:2">
      <c r="A18" t="s">
        <v>162</v>
      </c>
      <c r="B18">
        <v>2040</v>
      </c>
    </row>
    <row r="19" spans="1:2">
      <c r="A19" t="s">
        <v>163</v>
      </c>
      <c r="B19">
        <v>2041</v>
      </c>
    </row>
    <row r="20" spans="1:2">
      <c r="A20" t="s">
        <v>164</v>
      </c>
      <c r="B20">
        <v>2042</v>
      </c>
    </row>
    <row r="21" spans="1:2">
      <c r="A21" t="s">
        <v>165</v>
      </c>
      <c r="B21">
        <v>2043</v>
      </c>
    </row>
    <row r="22" spans="1:2">
      <c r="A22" t="s">
        <v>166</v>
      </c>
      <c r="B22">
        <v>2044</v>
      </c>
    </row>
    <row r="23" spans="1:2">
      <c r="A23" t="s">
        <v>167</v>
      </c>
      <c r="B23">
        <v>2045</v>
      </c>
    </row>
    <row r="24" spans="1:2">
      <c r="A24" t="s">
        <v>168</v>
      </c>
      <c r="B24">
        <v>2046</v>
      </c>
    </row>
    <row r="25" spans="1:2">
      <c r="A25" t="s">
        <v>169</v>
      </c>
      <c r="B25">
        <v>2047</v>
      </c>
    </row>
    <row r="26" spans="1:2">
      <c r="A26" t="s">
        <v>181</v>
      </c>
      <c r="B26">
        <v>2048</v>
      </c>
    </row>
    <row r="27" spans="1:2">
      <c r="A27" t="s">
        <v>170</v>
      </c>
      <c r="B27">
        <v>2049</v>
      </c>
    </row>
    <row r="28" spans="1:2">
      <c r="A28" t="s">
        <v>171</v>
      </c>
      <c r="B28">
        <v>2050</v>
      </c>
    </row>
    <row r="29" spans="1:2">
      <c r="A29" t="s">
        <v>172</v>
      </c>
    </row>
    <row r="30" spans="1:2">
      <c r="A30" t="s">
        <v>173</v>
      </c>
    </row>
    <row r="31" spans="1:2">
      <c r="A31" t="s">
        <v>174</v>
      </c>
    </row>
    <row r="32" spans="1:2">
      <c r="A32" t="s">
        <v>175</v>
      </c>
    </row>
    <row r="33" spans="1:1">
      <c r="A33" t="s">
        <v>176</v>
      </c>
    </row>
    <row r="34" spans="1:1">
      <c r="A34" t="s">
        <v>177</v>
      </c>
    </row>
    <row r="35" spans="1:1">
      <c r="A35" t="s">
        <v>178</v>
      </c>
    </row>
    <row r="36" spans="1:1">
      <c r="A36" t="s">
        <v>179</v>
      </c>
    </row>
    <row r="37" spans="1:1">
      <c r="A37" t="s">
        <v>180</v>
      </c>
    </row>
    <row r="38" spans="1:1">
      <c r="A38" t="s">
        <v>182</v>
      </c>
    </row>
    <row r="39" spans="1:1">
      <c r="A39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Calibration</vt:lpstr>
      <vt:lpstr>Economy Analysis</vt:lpstr>
      <vt:lpstr>Efficiency Analysis</vt:lpstr>
      <vt:lpstr>Effectiveness Analysis</vt:lpstr>
      <vt:lpstr>Lookups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Rowe</dc:creator>
  <cp:lastModifiedBy>Microsoft Office User</cp:lastModifiedBy>
  <dcterms:created xsi:type="dcterms:W3CDTF">2026-06-20T02:55:48Z</dcterms:created>
  <dcterms:modified xsi:type="dcterms:W3CDTF">2026-06-30T14:08:14Z</dcterms:modified>
</cp:coreProperties>
</file>